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server\selic\LICITAÇÕES\MEUS DOCUMENTOS 2022\DOCUMENTOS SEI\30-2022 - Transporte de UE\"/>
    </mc:Choice>
  </mc:AlternateContent>
  <bookViews>
    <workbookView xWindow="0" yWindow="0" windowWidth="16380" windowHeight="8190" tabRatio="500" firstSheet="70" activeTab="74"/>
  </bookViews>
  <sheets>
    <sheet name="TOTALIZAÇÃO" sheetId="1" r:id="rId1"/>
    <sheet name="1ª ZE-Teresina" sheetId="2" r:id="rId2"/>
    <sheet name="2ª ZE-Teresina" sheetId="3" r:id="rId3"/>
    <sheet name="3ª ZE-Parnaíba" sheetId="4" r:id="rId4"/>
    <sheet name="4ª ZE-Parnaíba" sheetId="5" r:id="rId5"/>
    <sheet name="5ª ZE-Oeiras" sheetId="6" r:id="rId6"/>
    <sheet name="6ª ZE-Barras" sheetId="7" r:id="rId7"/>
    <sheet name="7ª ZE-Campo Maior" sheetId="8" r:id="rId8"/>
    <sheet name="8ª ZE-Amarante" sheetId="9" r:id="rId9"/>
    <sheet name="9ª ZE-Floriano" sheetId="10" r:id="rId10"/>
    <sheet name="10ª ZE-Picos" sheetId="11" r:id="rId11"/>
    <sheet name="11ª ZE-Piripiri" sheetId="12" r:id="rId12"/>
    <sheet name="12ª ZE-Pedro II" sheetId="13" r:id="rId13"/>
    <sheet name="13ª ZE-São Raimundo Nonato" sheetId="14" r:id="rId14"/>
    <sheet name="14 ZE-Uruçuí" sheetId="15" r:id="rId15"/>
    <sheet name="15ª ZE-Bom Jesus" sheetId="16" r:id="rId16"/>
    <sheet name="16ª ZE-União" sheetId="17" r:id="rId17"/>
    <sheet name="17ª ZE-Miguel alves" sheetId="18" r:id="rId18"/>
    <sheet name="18ª ZE-Valença" sheetId="19" r:id="rId19"/>
    <sheet name="19ª ZE-Jaicós" sheetId="20" r:id="rId20"/>
    <sheet name="20ª ZE-São João do Piauí" sheetId="21" r:id="rId21"/>
    <sheet name="21ª ZE-Piracuruca" sheetId="22" r:id="rId22"/>
    <sheet name="22ª ZE-Corrente" sheetId="23" r:id="rId23"/>
    <sheet name="24ª ZE-José de Freitas" sheetId="24" r:id="rId24"/>
    <sheet name="25ª ZE-Jerumenha" sheetId="25" r:id="rId25"/>
    <sheet name="26ª ZE-Parnaguá" sheetId="26" r:id="rId26"/>
    <sheet name="27ª ZE-Luzilândia" sheetId="27" r:id="rId27"/>
    <sheet name="28ª ZE-Picos" sheetId="28" r:id="rId28"/>
    <sheet name="29ª ZE-Pio IX" sheetId="29" r:id="rId29"/>
    <sheet name="30ª ZE-São Pedro do Piauí" sheetId="30" r:id="rId30"/>
    <sheet name="32ª ZE-Altos" sheetId="31" r:id="rId31"/>
    <sheet name="33ª ZE-Buriti dos Lopes" sheetId="32" r:id="rId32"/>
    <sheet name="34ª ZE-Castelo do Piauí" sheetId="33" r:id="rId33"/>
    <sheet name="35ª ZE-Gilbués" sheetId="34" r:id="rId34"/>
    <sheet name="36ª ZE-Canto do Buriti" sheetId="35" r:id="rId35"/>
    <sheet name="37ª ZE-Simplício Mendes" sheetId="36" r:id="rId36"/>
    <sheet name="38ª ZE-Paulistana" sheetId="37" r:id="rId37"/>
    <sheet name="39ª ZE-São Miguel do Tapuio" sheetId="38" r:id="rId38"/>
    <sheet name="40ª ZE-Fronteiras" sheetId="39" r:id="rId39"/>
    <sheet name="41ª ZE-Esperantina" sheetId="40" r:id="rId40"/>
    <sheet name="43ª ZE-Regeneração" sheetId="41" r:id="rId41"/>
    <sheet name="44ª ZE-Ribeiro Gonçalves" sheetId="42" r:id="rId42"/>
    <sheet name="45ª ZE-Batalha" sheetId="43" r:id="rId43"/>
    <sheet name="46ª ZE-Guadalupe" sheetId="44" r:id="rId44"/>
    <sheet name="47ª ZE-Altos" sheetId="45" r:id="rId45"/>
    <sheet name="48ª ZE-Elesbão Veloso" sheetId="46" r:id="rId46"/>
    <sheet name="49ª ZE-Porto" sheetId="47" r:id="rId47"/>
    <sheet name="52ª ZE-Água Branca" sheetId="48" r:id="rId48"/>
    <sheet name="53ª ZE-Cocal" sheetId="49" r:id="rId49"/>
    <sheet name="54ª ZE-Demerval Lobão" sheetId="50" r:id="rId50"/>
    <sheet name="56ª ZE-Simões" sheetId="51" r:id="rId51"/>
    <sheet name="57ª ZE-Itainópolis" sheetId="52" r:id="rId52"/>
    <sheet name="58ª ZE-Monsenhor Gil" sheetId="53" r:id="rId53"/>
    <sheet name="59ª ZE-Cristino castro" sheetId="54" r:id="rId54"/>
    <sheet name="61ª ZE-Floriano" sheetId="55" r:id="rId55"/>
    <sheet name="62ª ZE-Picos" sheetId="56" r:id="rId56"/>
    <sheet name="63ª ZE-Teresina" sheetId="57" r:id="rId57"/>
    <sheet name="64ª ZE-Inhuma" sheetId="58" r:id="rId58"/>
    <sheet name="67ª ZE-Manoel Emídio" sheetId="59" r:id="rId59"/>
    <sheet name="68ª ZE-Padre Marcos" sheetId="60" r:id="rId60"/>
    <sheet name="69ª ZE-São joão do Piauí" sheetId="61" r:id="rId61"/>
    <sheet name="71ª ZE-Capitão de Campos" sheetId="62" r:id="rId62"/>
    <sheet name="72ª ZE-Itaueira" sheetId="63" r:id="rId63"/>
    <sheet name="74ª ZE-Barro Duro" sheetId="64" r:id="rId64"/>
    <sheet name="79ª ZE-Caracol" sheetId="65" r:id="rId65"/>
    <sheet name="80ª ZE-Matias Olímpio" sheetId="66" r:id="rId66"/>
    <sheet name="88ª ZE-Avelino Lopes" sheetId="67" r:id="rId67"/>
    <sheet name="89ª ZE-Valença do Piauí" sheetId="68" r:id="rId68"/>
    <sheet name="90ª ZE-Simplício Mendes" sheetId="69" r:id="rId69"/>
    <sheet name="91ª ZE-Luis Correia" sheetId="70" r:id="rId70"/>
    <sheet name="94ª ZE-Oeiras" sheetId="71" r:id="rId71"/>
    <sheet name="95ª ZE-São Raimundo Nonato" sheetId="72" r:id="rId72"/>
    <sheet name="96ª ZE-Campo Maior" sheetId="73" r:id="rId73"/>
    <sheet name="97ª ZE-Teresina" sheetId="74" r:id="rId74"/>
    <sheet name="98ª ZE-Teresina" sheetId="75" r:id="rId75"/>
  </sheets>
  <calcPr calcId="152511"/>
  <extLst>
    <ext xmlns:loext="http://schemas.libreoffice.org/" uri="{7626C862-2A13-11E5-B345-FEFF819CDC9F}">
      <loext:extCalcPr stringRefSyntax="CalcA1ExcelA1"/>
    </ext>
  </extLst>
</workbook>
</file>

<file path=xl/calcChain.xml><?xml version="1.0" encoding="utf-8"?>
<calcChain xmlns="http://schemas.openxmlformats.org/spreadsheetml/2006/main">
  <c r="I3" i="2" l="1"/>
  <c r="I4" i="2"/>
  <c r="I5" i="2"/>
  <c r="I6" i="2"/>
  <c r="I7" i="2"/>
  <c r="I8" i="2"/>
  <c r="I9" i="2"/>
  <c r="F10" i="2"/>
  <c r="G10" i="2"/>
  <c r="F12" i="2"/>
  <c r="G12" i="2"/>
  <c r="I10" i="2" l="1"/>
  <c r="I5" i="40"/>
  <c r="I6" i="40"/>
  <c r="I7" i="40"/>
  <c r="I8" i="40"/>
  <c r="I9" i="40"/>
  <c r="I10" i="40"/>
  <c r="I11" i="40"/>
  <c r="I12" i="40"/>
  <c r="I13" i="40"/>
  <c r="I14" i="40"/>
  <c r="I15" i="40"/>
  <c r="F16" i="40"/>
  <c r="G16" i="40"/>
  <c r="F18" i="40"/>
  <c r="G18" i="40"/>
  <c r="K4" i="23"/>
  <c r="I12" i="2" l="1"/>
  <c r="I14" i="2"/>
  <c r="D3" i="1"/>
  <c r="E3" i="1" s="1"/>
  <c r="I16" i="40"/>
  <c r="I18" i="40"/>
  <c r="D41" i="1" s="1"/>
  <c r="E41" i="1" s="1"/>
  <c r="F41" i="1" s="1"/>
  <c r="F26" i="11"/>
  <c r="I4" i="11"/>
  <c r="F3" i="1" l="1"/>
  <c r="I20" i="40"/>
  <c r="I4" i="57"/>
  <c r="G16" i="57"/>
  <c r="G18" i="57" s="1"/>
  <c r="F16" i="57"/>
  <c r="F18" i="57" s="1"/>
  <c r="K4" i="42" l="1"/>
  <c r="I4" i="37"/>
  <c r="K4" i="37"/>
  <c r="I4" i="36"/>
  <c r="I4" i="31"/>
  <c r="I14" i="28"/>
  <c r="K4" i="28"/>
  <c r="K5" i="24"/>
  <c r="K4" i="20"/>
  <c r="I30" i="18"/>
  <c r="I16" i="12"/>
  <c r="I5" i="8" l="1"/>
  <c r="I6" i="8"/>
  <c r="I7" i="8"/>
  <c r="I8" i="8"/>
  <c r="I9" i="8"/>
  <c r="I10" i="8"/>
  <c r="I11" i="8"/>
  <c r="I12" i="8"/>
  <c r="I13" i="8"/>
  <c r="I14" i="8"/>
  <c r="I15" i="8"/>
  <c r="I4" i="8"/>
  <c r="M9" i="3" l="1"/>
  <c r="I5" i="13" l="1"/>
  <c r="I6" i="13"/>
  <c r="I7" i="13"/>
  <c r="I8" i="13"/>
  <c r="I9" i="13"/>
  <c r="I10" i="13"/>
  <c r="I11" i="13"/>
  <c r="I12" i="13"/>
  <c r="I13" i="13"/>
  <c r="I14" i="13"/>
  <c r="I15" i="13"/>
  <c r="I16" i="13"/>
  <c r="I17" i="13"/>
  <c r="I18" i="13"/>
  <c r="I4" i="13"/>
  <c r="I5" i="73"/>
  <c r="I6" i="73"/>
  <c r="I7" i="73"/>
  <c r="I8" i="73"/>
  <c r="I9" i="73"/>
  <c r="I10" i="73"/>
  <c r="I11" i="73"/>
  <c r="I12" i="73"/>
  <c r="I13" i="73"/>
  <c r="I14" i="73"/>
  <c r="I15" i="73"/>
  <c r="I16" i="73"/>
  <c r="I17" i="73"/>
  <c r="I18" i="73"/>
  <c r="I19" i="73"/>
  <c r="I4" i="73"/>
  <c r="I24" i="70"/>
  <c r="I29" i="70" s="1"/>
  <c r="I9" i="67"/>
  <c r="I5" i="66"/>
  <c r="I6" i="66"/>
  <c r="I7" i="66"/>
  <c r="I8" i="66"/>
  <c r="I4" i="66"/>
  <c r="I5" i="65"/>
  <c r="I6" i="65"/>
  <c r="I7" i="65"/>
  <c r="I4" i="65"/>
  <c r="I5" i="61"/>
  <c r="I6" i="61"/>
  <c r="I7" i="61"/>
  <c r="I8" i="61"/>
  <c r="I4" i="61"/>
  <c r="I5" i="60"/>
  <c r="I6" i="60"/>
  <c r="I7" i="60"/>
  <c r="I8" i="60"/>
  <c r="I9" i="60"/>
  <c r="I10" i="60"/>
  <c r="I11" i="60"/>
  <c r="I12" i="60"/>
  <c r="I13" i="60"/>
  <c r="I14" i="60"/>
  <c r="I15" i="60"/>
  <c r="I16" i="60"/>
  <c r="I17" i="60"/>
  <c r="I18" i="60"/>
  <c r="I19" i="60"/>
  <c r="I20" i="60"/>
  <c r="I21" i="60"/>
  <c r="I4" i="60"/>
  <c r="I5" i="56"/>
  <c r="I6" i="56"/>
  <c r="I7" i="56"/>
  <c r="I8" i="56"/>
  <c r="I9" i="56"/>
  <c r="I10" i="56"/>
  <c r="I11" i="56"/>
  <c r="I12" i="56"/>
  <c r="I13" i="56"/>
  <c r="I14" i="56"/>
  <c r="I15" i="56"/>
  <c r="I16" i="56"/>
  <c r="I17" i="56"/>
  <c r="I18" i="56"/>
  <c r="I19" i="56"/>
  <c r="I4" i="56"/>
  <c r="I5" i="55"/>
  <c r="I6" i="55"/>
  <c r="I7" i="55"/>
  <c r="I8" i="55"/>
  <c r="I9" i="55"/>
  <c r="I10" i="55"/>
  <c r="I11" i="55"/>
  <c r="I12" i="55"/>
  <c r="I13" i="55"/>
  <c r="I14" i="55"/>
  <c r="I15" i="55"/>
  <c r="I4" i="55"/>
  <c r="I5" i="54"/>
  <c r="I6" i="54"/>
  <c r="I7" i="54"/>
  <c r="I8" i="54"/>
  <c r="I9" i="54"/>
  <c r="I10" i="54"/>
  <c r="I11" i="54"/>
  <c r="I12" i="54"/>
  <c r="I4" i="54"/>
  <c r="I5" i="53"/>
  <c r="I6" i="53"/>
  <c r="I7" i="53"/>
  <c r="I8" i="53"/>
  <c r="I4" i="53"/>
  <c r="I25" i="52"/>
  <c r="I26" i="52"/>
  <c r="I27" i="52"/>
  <c r="I28" i="52"/>
  <c r="I29" i="52"/>
  <c r="I30" i="52"/>
  <c r="I31" i="52"/>
  <c r="I32" i="52"/>
  <c r="I33" i="52"/>
  <c r="I34" i="52"/>
  <c r="I35" i="52"/>
  <c r="I5" i="46"/>
  <c r="I6" i="46"/>
  <c r="I7" i="46"/>
  <c r="I8" i="46"/>
  <c r="I9" i="46"/>
  <c r="I10" i="46"/>
  <c r="I11" i="46"/>
  <c r="I12" i="46"/>
  <c r="I13" i="46"/>
  <c r="I14" i="46"/>
  <c r="I4" i="46"/>
  <c r="I5" i="45"/>
  <c r="I6" i="45"/>
  <c r="I7" i="45"/>
  <c r="I8" i="45"/>
  <c r="I9" i="45"/>
  <c r="I10" i="45"/>
  <c r="I11" i="45"/>
  <c r="I12" i="45"/>
  <c r="I13" i="45"/>
  <c r="I14" i="45"/>
  <c r="I15" i="45"/>
  <c r="I16" i="45"/>
  <c r="I4" i="45"/>
  <c r="I5" i="44"/>
  <c r="I6" i="44"/>
  <c r="I4" i="44"/>
  <c r="I5" i="43"/>
  <c r="I6" i="43"/>
  <c r="I7" i="43"/>
  <c r="I8" i="43"/>
  <c r="I9" i="43"/>
  <c r="I10" i="43"/>
  <c r="I4" i="43"/>
  <c r="I5" i="39"/>
  <c r="I6" i="39"/>
  <c r="I7" i="39"/>
  <c r="I8" i="39"/>
  <c r="I9" i="39"/>
  <c r="I4" i="39"/>
  <c r="I5" i="38"/>
  <c r="I6" i="38"/>
  <c r="I7" i="38"/>
  <c r="I8" i="38"/>
  <c r="I9" i="38"/>
  <c r="I10" i="38"/>
  <c r="I11" i="38"/>
  <c r="I12" i="38"/>
  <c r="I13" i="38"/>
  <c r="I14" i="38"/>
  <c r="I15" i="38"/>
  <c r="I16" i="38"/>
  <c r="I4" i="38"/>
  <c r="I5" i="37"/>
  <c r="I6" i="37"/>
  <c r="I7" i="37"/>
  <c r="I8" i="37"/>
  <c r="I9" i="37"/>
  <c r="I10" i="37"/>
  <c r="I11" i="37"/>
  <c r="I12" i="37"/>
  <c r="I13" i="37"/>
  <c r="I14" i="37"/>
  <c r="I15" i="37"/>
  <c r="I16" i="37"/>
  <c r="I17" i="37"/>
  <c r="I5" i="36"/>
  <c r="I6" i="36"/>
  <c r="I7" i="36"/>
  <c r="I8" i="36"/>
  <c r="I9" i="36"/>
  <c r="I10" i="36"/>
  <c r="I11" i="36"/>
  <c r="I12" i="36"/>
  <c r="I5" i="35"/>
  <c r="I6" i="35"/>
  <c r="I7" i="35"/>
  <c r="I8" i="35"/>
  <c r="I9" i="35"/>
  <c r="I4" i="35"/>
  <c r="I5" i="34"/>
  <c r="I6" i="34"/>
  <c r="I7" i="34"/>
  <c r="I8" i="34"/>
  <c r="I9" i="34"/>
  <c r="I10" i="34"/>
  <c r="I11" i="34"/>
  <c r="I12" i="34"/>
  <c r="I13" i="34"/>
  <c r="I14" i="34"/>
  <c r="I15" i="34"/>
  <c r="I16" i="34"/>
  <c r="I17" i="34"/>
  <c r="I18" i="34"/>
  <c r="I4" i="34"/>
  <c r="I6" i="33"/>
  <c r="I7" i="33"/>
  <c r="I8" i="33"/>
  <c r="I9" i="33"/>
  <c r="I10" i="33"/>
  <c r="I11" i="33"/>
  <c r="I12" i="33"/>
  <c r="I13" i="33"/>
  <c r="I14" i="33"/>
  <c r="I15" i="33"/>
  <c r="I16" i="33"/>
  <c r="I17" i="33"/>
  <c r="I18" i="33"/>
  <c r="I19" i="33"/>
  <c r="I20" i="33"/>
  <c r="I21" i="33"/>
  <c r="I22" i="33"/>
  <c r="I23" i="33"/>
  <c r="I24" i="33"/>
  <c r="I25" i="33"/>
  <c r="I26" i="33"/>
  <c r="I27" i="33"/>
  <c r="I28" i="33"/>
  <c r="I29" i="33"/>
  <c r="I30" i="33"/>
  <c r="I5" i="33"/>
  <c r="I25" i="32"/>
  <c r="I26" i="32"/>
  <c r="I27" i="32"/>
  <c r="I28" i="32"/>
  <c r="I29" i="32"/>
  <c r="I30" i="32"/>
  <c r="I31" i="32"/>
  <c r="I32" i="32"/>
  <c r="I33" i="32"/>
  <c r="I34" i="32"/>
  <c r="I35" i="32"/>
  <c r="I36" i="32"/>
  <c r="I37" i="32"/>
  <c r="I38" i="32"/>
  <c r="I39" i="32"/>
  <c r="I40" i="32"/>
  <c r="I41" i="32"/>
  <c r="I42" i="32"/>
  <c r="I24" i="32"/>
  <c r="I5" i="30"/>
  <c r="I6" i="30"/>
  <c r="I7" i="30"/>
  <c r="I8" i="30"/>
  <c r="I9" i="30"/>
  <c r="I10" i="30"/>
  <c r="I4" i="30"/>
  <c r="I5" i="29"/>
  <c r="I6" i="29"/>
  <c r="I7" i="29"/>
  <c r="I8" i="29"/>
  <c r="I9" i="29"/>
  <c r="I10" i="29"/>
  <c r="I11" i="29"/>
  <c r="I4" i="29"/>
  <c r="I5" i="28"/>
  <c r="I6" i="28"/>
  <c r="I7" i="28"/>
  <c r="I8" i="28"/>
  <c r="I9" i="28"/>
  <c r="I10" i="28"/>
  <c r="I11" i="28"/>
  <c r="I12" i="28"/>
  <c r="I13" i="28"/>
  <c r="I15" i="28"/>
  <c r="I16" i="28"/>
  <c r="I17" i="28"/>
  <c r="I18" i="28"/>
  <c r="I19" i="28"/>
  <c r="I20" i="28"/>
  <c r="I21" i="28"/>
  <c r="I22" i="28"/>
  <c r="I23" i="28"/>
  <c r="I4" i="28"/>
  <c r="I24" i="28" s="1"/>
  <c r="I5" i="26"/>
  <c r="I6" i="26"/>
  <c r="I7" i="26"/>
  <c r="I8" i="26"/>
  <c r="I9" i="26"/>
  <c r="I10" i="26"/>
  <c r="I11" i="26"/>
  <c r="I4" i="26"/>
  <c r="I5" i="25"/>
  <c r="I4" i="25"/>
  <c r="I5" i="23"/>
  <c r="I6" i="23"/>
  <c r="I7" i="23"/>
  <c r="I8" i="23"/>
  <c r="I9" i="23"/>
  <c r="I10" i="23"/>
  <c r="I11" i="23"/>
  <c r="I12" i="23"/>
  <c r="I13" i="23"/>
  <c r="I14" i="23"/>
  <c r="I4" i="23"/>
  <c r="I5" i="22"/>
  <c r="I6" i="22"/>
  <c r="I7" i="22"/>
  <c r="I8" i="22"/>
  <c r="I9" i="22"/>
  <c r="I10" i="22"/>
  <c r="I11" i="22"/>
  <c r="I12" i="22"/>
  <c r="I4" i="22"/>
  <c r="I5" i="21"/>
  <c r="I4" i="21"/>
  <c r="I5" i="20"/>
  <c r="I6" i="20"/>
  <c r="I7" i="20"/>
  <c r="I8" i="20"/>
  <c r="I9" i="20"/>
  <c r="I10" i="20"/>
  <c r="I4" i="20"/>
  <c r="I5" i="17"/>
  <c r="I6" i="17"/>
  <c r="I7" i="17"/>
  <c r="I8" i="17"/>
  <c r="I9" i="17"/>
  <c r="I10" i="17"/>
  <c r="I11" i="17"/>
  <c r="I12" i="17"/>
  <c r="I13" i="17"/>
  <c r="I5" i="15"/>
  <c r="I6" i="15"/>
  <c r="I7" i="15"/>
  <c r="I8" i="15"/>
  <c r="I9" i="15"/>
  <c r="I10" i="15"/>
  <c r="I11" i="15"/>
  <c r="I12" i="15"/>
  <c r="I4" i="15"/>
  <c r="I13" i="15" s="1"/>
  <c r="I5" i="11"/>
  <c r="I6" i="11"/>
  <c r="I7" i="11"/>
  <c r="I8" i="11"/>
  <c r="I9" i="11"/>
  <c r="I10" i="11"/>
  <c r="I11" i="11"/>
  <c r="I12" i="11"/>
  <c r="I13" i="11"/>
  <c r="I14" i="11"/>
  <c r="I15" i="11"/>
  <c r="I16" i="11"/>
  <c r="I17" i="11"/>
  <c r="I18" i="11"/>
  <c r="I19" i="11"/>
  <c r="I20" i="11"/>
  <c r="I21" i="11"/>
  <c r="I22" i="11"/>
  <c r="I23" i="11"/>
  <c r="I24" i="11"/>
  <c r="I25" i="11"/>
  <c r="I5" i="10"/>
  <c r="I6" i="10"/>
  <c r="I7" i="10"/>
  <c r="I8" i="10"/>
  <c r="I9" i="10"/>
  <c r="I10" i="10"/>
  <c r="I11" i="10"/>
  <c r="I12" i="10"/>
  <c r="I13" i="10"/>
  <c r="I14" i="10"/>
  <c r="I4" i="10"/>
  <c r="I5" i="9"/>
  <c r="I6" i="9"/>
  <c r="I7" i="9"/>
  <c r="I8" i="9"/>
  <c r="I9" i="9"/>
  <c r="I10" i="9"/>
  <c r="I11" i="9"/>
  <c r="I12" i="9"/>
  <c r="I14" i="9"/>
  <c r="I15" i="9"/>
  <c r="I16" i="9"/>
  <c r="I17" i="9"/>
  <c r="I18" i="9"/>
  <c r="I4" i="9"/>
  <c r="I16" i="8"/>
  <c r="I11" i="6"/>
  <c r="I9" i="66" l="1"/>
  <c r="I11" i="66" s="1"/>
  <c r="I10" i="39"/>
  <c r="I17" i="38"/>
  <c r="I10" i="35"/>
  <c r="I19" i="34"/>
  <c r="I13" i="26"/>
  <c r="I13" i="22"/>
  <c r="I15" i="22" s="1"/>
  <c r="I15" i="26"/>
  <c r="D27" i="1" s="1"/>
  <c r="I12" i="35"/>
  <c r="D36" i="1" s="1"/>
  <c r="E36" i="1" s="1"/>
  <c r="F36" i="1" s="1"/>
  <c r="I12" i="39"/>
  <c r="D40" i="1" s="1"/>
  <c r="E40" i="1" s="1"/>
  <c r="F40" i="1" s="1"/>
  <c r="I26" i="11"/>
  <c r="I28" i="11" s="1"/>
  <c r="D12" i="1" s="1"/>
  <c r="E12" i="1" s="1"/>
  <c r="F12" i="1" s="1"/>
  <c r="I8" i="65"/>
  <c r="I20" i="73"/>
  <c r="I22" i="73" s="1"/>
  <c r="D74" i="1" s="1"/>
  <c r="I20" i="9"/>
  <c r="I22" i="9" s="1"/>
  <c r="I11" i="30"/>
  <c r="I13" i="30" s="1"/>
  <c r="I43" i="32"/>
  <c r="I16" i="55"/>
  <c r="I15" i="10"/>
  <c r="I18" i="37"/>
  <c r="I20" i="37" s="1"/>
  <c r="I13" i="36"/>
  <c r="I15" i="36" s="1"/>
  <c r="I20" i="56"/>
  <c r="I22" i="56" s="1"/>
  <c r="D57" i="1" s="1"/>
  <c r="E57" i="1" s="1"/>
  <c r="F57" i="1" s="1"/>
  <c r="I15" i="23"/>
  <c r="I10" i="65"/>
  <c r="I9" i="61"/>
  <c r="I22" i="60"/>
  <c r="I24" i="60" s="1"/>
  <c r="D61" i="1" s="1"/>
  <c r="E61" i="1" s="1"/>
  <c r="F61" i="1" s="1"/>
  <c r="I18" i="55"/>
  <c r="I14" i="54"/>
  <c r="I16" i="54" s="1"/>
  <c r="I7" i="44"/>
  <c r="I31" i="33"/>
  <c r="I26" i="28"/>
  <c r="D29" i="1" s="1"/>
  <c r="E29" i="1" s="1"/>
  <c r="F29" i="1" s="1"/>
  <c r="I6" i="25"/>
  <c r="I8" i="25" s="1"/>
  <c r="I6" i="21"/>
  <c r="I8" i="21" s="1"/>
  <c r="I17" i="10"/>
  <c r="I18" i="8"/>
  <c r="D9" i="1" s="1"/>
  <c r="E9" i="1" s="1"/>
  <c r="F9" i="1" s="1"/>
  <c r="I19" i="13"/>
  <c r="I17" i="45"/>
  <c r="I19" i="38"/>
  <c r="G14" i="49"/>
  <c r="D67" i="1" l="1"/>
  <c r="E67" i="1" s="1"/>
  <c r="F67" i="1" s="1"/>
  <c r="I13" i="66"/>
  <c r="I14" i="39"/>
  <c r="I14" i="35"/>
  <c r="D23" i="1"/>
  <c r="E23" i="1" s="1"/>
  <c r="F23" i="1" s="1"/>
  <c r="I17" i="22"/>
  <c r="E74" i="1"/>
  <c r="F74" i="1" s="1"/>
  <c r="E27" i="1"/>
  <c r="F27" i="1" s="1"/>
  <c r="I17" i="23"/>
  <c r="I19" i="23" s="1"/>
  <c r="I10" i="25"/>
  <c r="D26" i="1"/>
  <c r="I22" i="37"/>
  <c r="D38" i="1"/>
  <c r="I15" i="30"/>
  <c r="D31" i="1"/>
  <c r="D24" i="1"/>
  <c r="E24" i="1" s="1"/>
  <c r="F24" i="1" s="1"/>
  <c r="I24" i="9"/>
  <c r="D10" i="1"/>
  <c r="I21" i="38"/>
  <c r="D39" i="1"/>
  <c r="I19" i="10"/>
  <c r="D11" i="1"/>
  <c r="I10" i="21"/>
  <c r="D22" i="1"/>
  <c r="I18" i="54"/>
  <c r="D55" i="1"/>
  <c r="I17" i="36"/>
  <c r="D37" i="1"/>
  <c r="E37" i="1" s="1"/>
  <c r="F37" i="1" s="1"/>
  <c r="I20" i="55"/>
  <c r="D56" i="1"/>
  <c r="E56" i="1" s="1"/>
  <c r="F56" i="1" s="1"/>
  <c r="I12" i="65"/>
  <c r="D66" i="1"/>
  <c r="I20" i="8"/>
  <c r="I17" i="26"/>
  <c r="I33" i="33"/>
  <c r="D34" i="1" s="1"/>
  <c r="I21" i="13"/>
  <c r="I19" i="45"/>
  <c r="F12" i="69"/>
  <c r="F14" i="69"/>
  <c r="G12" i="69"/>
  <c r="G14" i="69" s="1"/>
  <c r="I35" i="33" l="1"/>
  <c r="E66" i="1"/>
  <c r="F66" i="1" s="1"/>
  <c r="E22" i="1"/>
  <c r="F22" i="1" s="1"/>
  <c r="E39" i="1"/>
  <c r="F39" i="1" s="1"/>
  <c r="E26" i="1"/>
  <c r="F26" i="1" s="1"/>
  <c r="E10" i="1"/>
  <c r="F10" i="1" s="1"/>
  <c r="E34" i="1"/>
  <c r="F34" i="1" s="1"/>
  <c r="E31" i="1"/>
  <c r="F31" i="1" s="1"/>
  <c r="E55" i="1"/>
  <c r="F55" i="1" s="1"/>
  <c r="E11" i="1"/>
  <c r="F11" i="1" s="1"/>
  <c r="E38" i="1"/>
  <c r="F38" i="1" s="1"/>
  <c r="I23" i="13"/>
  <c r="D14" i="1"/>
  <c r="I21" i="45"/>
  <c r="D46" i="1"/>
  <c r="I9" i="41"/>
  <c r="I10" i="41"/>
  <c r="I11" i="41"/>
  <c r="E14" i="1" l="1"/>
  <c r="F14" i="1" s="1"/>
  <c r="E46" i="1"/>
  <c r="F46" i="1" s="1"/>
  <c r="I4" i="14"/>
  <c r="I5" i="72" l="1"/>
  <c r="I6" i="72"/>
  <c r="I7" i="72"/>
  <c r="I8" i="72"/>
  <c r="I4" i="72"/>
  <c r="I5" i="14"/>
  <c r="I6" i="14"/>
  <c r="I7" i="14"/>
  <c r="I8" i="14"/>
  <c r="I9" i="14"/>
  <c r="I10" i="14"/>
  <c r="I11" i="14"/>
  <c r="I12" i="14"/>
  <c r="I13" i="14"/>
  <c r="I14" i="14"/>
  <c r="I15" i="14"/>
  <c r="I16" i="14"/>
  <c r="I17" i="14"/>
  <c r="I18" i="14"/>
  <c r="I19" i="14"/>
  <c r="I20" i="14"/>
  <c r="I21" i="14"/>
  <c r="I22" i="14"/>
  <c r="G14" i="75"/>
  <c r="G12" i="75"/>
  <c r="I11" i="75"/>
  <c r="F11" i="75"/>
  <c r="I10" i="75"/>
  <c r="F10" i="75"/>
  <c r="I9" i="75"/>
  <c r="F9" i="75"/>
  <c r="I8" i="75"/>
  <c r="F8" i="75"/>
  <c r="I7" i="75"/>
  <c r="F7" i="75"/>
  <c r="I6" i="75"/>
  <c r="F6" i="75"/>
  <c r="I5" i="75"/>
  <c r="F5" i="75"/>
  <c r="I4" i="75"/>
  <c r="F4" i="75"/>
  <c r="F12" i="75" s="1"/>
  <c r="G20" i="74"/>
  <c r="F20" i="74"/>
  <c r="G18" i="74"/>
  <c r="F18" i="74"/>
  <c r="I17" i="74"/>
  <c r="I16" i="74"/>
  <c r="I15" i="74"/>
  <c r="I14" i="74"/>
  <c r="I13" i="74"/>
  <c r="I12" i="74"/>
  <c r="I11" i="74"/>
  <c r="I10" i="74"/>
  <c r="I9" i="74"/>
  <c r="I8" i="74"/>
  <c r="I7" i="74"/>
  <c r="I6" i="74"/>
  <c r="I5" i="74"/>
  <c r="I4" i="74"/>
  <c r="G22" i="73"/>
  <c r="F22" i="73"/>
  <c r="G20" i="73"/>
  <c r="F20" i="73"/>
  <c r="G11" i="72"/>
  <c r="G9" i="72" s="1"/>
  <c r="F11" i="72"/>
  <c r="F9" i="72"/>
  <c r="G13" i="71"/>
  <c r="F13" i="71"/>
  <c r="G11" i="71"/>
  <c r="F11" i="71"/>
  <c r="I10" i="71"/>
  <c r="I9" i="71"/>
  <c r="I8" i="71"/>
  <c r="I7" i="71"/>
  <c r="I6" i="71"/>
  <c r="I5" i="71"/>
  <c r="I4" i="71"/>
  <c r="G31" i="70"/>
  <c r="F31" i="70"/>
  <c r="I31" i="70"/>
  <c r="D71" i="1" s="1"/>
  <c r="G29" i="70"/>
  <c r="F29" i="70"/>
  <c r="I11" i="69"/>
  <c r="I10" i="69"/>
  <c r="I9" i="69"/>
  <c r="I8" i="69"/>
  <c r="I7" i="69"/>
  <c r="I6" i="69"/>
  <c r="I5" i="69"/>
  <c r="I4" i="69"/>
  <c r="I12" i="69" s="1"/>
  <c r="G16" i="68"/>
  <c r="F16" i="68"/>
  <c r="G14" i="68"/>
  <c r="F14" i="68"/>
  <c r="I13" i="68"/>
  <c r="I12" i="68"/>
  <c r="I11" i="68"/>
  <c r="I10" i="68"/>
  <c r="I9" i="68"/>
  <c r="I8" i="68"/>
  <c r="I7" i="68"/>
  <c r="I6" i="68"/>
  <c r="I5" i="68"/>
  <c r="I4" i="68"/>
  <c r="G11" i="67"/>
  <c r="F11" i="67"/>
  <c r="I11" i="67"/>
  <c r="G9" i="67"/>
  <c r="F9" i="67"/>
  <c r="G11" i="66"/>
  <c r="F11" i="66"/>
  <c r="G9" i="66"/>
  <c r="F9" i="66"/>
  <c r="G10" i="65"/>
  <c r="F10" i="65"/>
  <c r="G8" i="65"/>
  <c r="F8" i="65"/>
  <c r="G12" i="64"/>
  <c r="F12" i="64"/>
  <c r="G10" i="64"/>
  <c r="F10" i="64"/>
  <c r="I9" i="64"/>
  <c r="I8" i="64"/>
  <c r="I7" i="64"/>
  <c r="I6" i="64"/>
  <c r="I5" i="64"/>
  <c r="I4" i="64"/>
  <c r="G11" i="63"/>
  <c r="F11" i="63"/>
  <c r="G9" i="63"/>
  <c r="F9" i="63"/>
  <c r="I8" i="63"/>
  <c r="I7" i="63"/>
  <c r="I6" i="63"/>
  <c r="I5" i="63"/>
  <c r="I4" i="63"/>
  <c r="G9" i="62"/>
  <c r="F9" i="62"/>
  <c r="I8" i="62"/>
  <c r="I7" i="62"/>
  <c r="I6" i="62"/>
  <c r="I5" i="62"/>
  <c r="I4" i="62"/>
  <c r="I11" i="61"/>
  <c r="G11" i="61"/>
  <c r="F11" i="61"/>
  <c r="G9" i="61"/>
  <c r="F9" i="61"/>
  <c r="I26" i="60"/>
  <c r="G24" i="60"/>
  <c r="F24" i="60"/>
  <c r="G22" i="60"/>
  <c r="F22" i="60"/>
  <c r="G20" i="59"/>
  <c r="F20" i="59"/>
  <c r="G18" i="59"/>
  <c r="F18" i="59"/>
  <c r="I17" i="59"/>
  <c r="I16" i="59"/>
  <c r="I15" i="59"/>
  <c r="I14" i="59"/>
  <c r="I13" i="59"/>
  <c r="I12" i="59"/>
  <c r="I11" i="59"/>
  <c r="I10" i="59"/>
  <c r="I9" i="59"/>
  <c r="I8" i="59"/>
  <c r="I7" i="59"/>
  <c r="I6" i="59"/>
  <c r="I5" i="59"/>
  <c r="I4" i="59"/>
  <c r="G13" i="58"/>
  <c r="F13" i="58"/>
  <c r="G11" i="58"/>
  <c r="F11" i="58"/>
  <c r="I10" i="58"/>
  <c r="I9" i="58"/>
  <c r="I8" i="58"/>
  <c r="I7" i="58"/>
  <c r="I6" i="58"/>
  <c r="I5" i="58"/>
  <c r="I4" i="58"/>
  <c r="I14" i="57"/>
  <c r="I13" i="57"/>
  <c r="I12" i="57"/>
  <c r="I11" i="57"/>
  <c r="I10" i="57"/>
  <c r="I9" i="57"/>
  <c r="I8" i="57"/>
  <c r="I7" i="57"/>
  <c r="I6" i="57"/>
  <c r="I5" i="57"/>
  <c r="G22" i="56"/>
  <c r="F22" i="56"/>
  <c r="G20" i="56"/>
  <c r="F20" i="56"/>
  <c r="G18" i="55"/>
  <c r="G16" i="55"/>
  <c r="G16" i="54"/>
  <c r="F16" i="54"/>
  <c r="G14" i="54"/>
  <c r="F14" i="54"/>
  <c r="G11" i="53"/>
  <c r="F11" i="53"/>
  <c r="I9" i="53"/>
  <c r="I11" i="53" s="1"/>
  <c r="D54" i="1" s="1"/>
  <c r="G9" i="53"/>
  <c r="F9" i="53"/>
  <c r="G38" i="52"/>
  <c r="F38" i="52"/>
  <c r="G36" i="52"/>
  <c r="F36" i="52"/>
  <c r="I24" i="52"/>
  <c r="I36" i="52" s="1"/>
  <c r="G11" i="51"/>
  <c r="F11" i="51"/>
  <c r="G9" i="51"/>
  <c r="F9" i="51"/>
  <c r="I8" i="51"/>
  <c r="I7" i="51"/>
  <c r="I6" i="51"/>
  <c r="I5" i="51"/>
  <c r="I4" i="51"/>
  <c r="G12" i="50"/>
  <c r="F12" i="50"/>
  <c r="G10" i="50"/>
  <c r="F10" i="50"/>
  <c r="I9" i="50"/>
  <c r="I8" i="50"/>
  <c r="I7" i="50"/>
  <c r="I6" i="50"/>
  <c r="I5" i="50"/>
  <c r="I4" i="50"/>
  <c r="G16" i="49"/>
  <c r="F16" i="49"/>
  <c r="F14" i="49"/>
  <c r="I13" i="49"/>
  <c r="I12" i="49"/>
  <c r="I11" i="49"/>
  <c r="I10" i="49"/>
  <c r="I9" i="49"/>
  <c r="I8" i="49"/>
  <c r="I7" i="49"/>
  <c r="I6" i="49"/>
  <c r="I5" i="49"/>
  <c r="I4" i="49"/>
  <c r="G10" i="48"/>
  <c r="F10" i="48"/>
  <c r="G8" i="48"/>
  <c r="F8" i="48"/>
  <c r="I7" i="48"/>
  <c r="I6" i="48"/>
  <c r="I5" i="48"/>
  <c r="I4" i="48"/>
  <c r="H6" i="47"/>
  <c r="H8" i="47" s="1"/>
  <c r="G6" i="47"/>
  <c r="G8" i="47" s="1"/>
  <c r="F6" i="47"/>
  <c r="F8" i="47" s="1"/>
  <c r="I5" i="47"/>
  <c r="I4" i="47"/>
  <c r="G17" i="46"/>
  <c r="F17" i="46"/>
  <c r="G15" i="46"/>
  <c r="F15" i="46"/>
  <c r="G19" i="45"/>
  <c r="F19" i="45"/>
  <c r="G17" i="45"/>
  <c r="F17" i="45"/>
  <c r="F9" i="44"/>
  <c r="I9" i="44"/>
  <c r="F7" i="44"/>
  <c r="G13" i="43"/>
  <c r="F13" i="43"/>
  <c r="I11" i="43"/>
  <c r="G11" i="43"/>
  <c r="F11" i="43"/>
  <c r="G11" i="42"/>
  <c r="F11" i="42"/>
  <c r="G9" i="42"/>
  <c r="F9" i="42"/>
  <c r="I8" i="42"/>
  <c r="I7" i="42"/>
  <c r="I6" i="42"/>
  <c r="I5" i="42"/>
  <c r="I4" i="42"/>
  <c r="G14" i="41"/>
  <c r="F14" i="41"/>
  <c r="G12" i="41"/>
  <c r="F12" i="41"/>
  <c r="I8" i="41"/>
  <c r="I7" i="41"/>
  <c r="I6" i="41"/>
  <c r="I5" i="41"/>
  <c r="I4" i="41"/>
  <c r="G12" i="39"/>
  <c r="F12" i="39"/>
  <c r="G10" i="39"/>
  <c r="F10" i="39"/>
  <c r="G19" i="38"/>
  <c r="F19" i="38"/>
  <c r="G17" i="38"/>
  <c r="F17" i="38"/>
  <c r="G20" i="37"/>
  <c r="F20" i="37"/>
  <c r="G18" i="37"/>
  <c r="F18" i="37"/>
  <c r="G15" i="36"/>
  <c r="F15" i="36"/>
  <c r="G13" i="36"/>
  <c r="F13" i="36"/>
  <c r="G12" i="35"/>
  <c r="F12" i="35"/>
  <c r="G10" i="35"/>
  <c r="F10" i="35"/>
  <c r="G21" i="34"/>
  <c r="F21" i="34"/>
  <c r="I21" i="34"/>
  <c r="D35" i="1" s="1"/>
  <c r="G19" i="34"/>
  <c r="F19" i="34"/>
  <c r="G33" i="33"/>
  <c r="F33" i="33"/>
  <c r="G31" i="33"/>
  <c r="F31" i="33"/>
  <c r="I45" i="32"/>
  <c r="D33" i="1" s="1"/>
  <c r="E33" i="1" s="1"/>
  <c r="F33" i="1" s="1"/>
  <c r="G45" i="32"/>
  <c r="I47" i="32"/>
  <c r="G43" i="32"/>
  <c r="F43" i="32"/>
  <c r="G19" i="31"/>
  <c r="F19" i="31"/>
  <c r="H17" i="31"/>
  <c r="H19" i="31" s="1"/>
  <c r="G17" i="31"/>
  <c r="F17" i="31"/>
  <c r="I16" i="31"/>
  <c r="I15" i="31"/>
  <c r="I14" i="31"/>
  <c r="I13" i="31"/>
  <c r="I12" i="31"/>
  <c r="I11" i="31"/>
  <c r="I10" i="31"/>
  <c r="I9" i="31"/>
  <c r="I8" i="31"/>
  <c r="I7" i="31"/>
  <c r="I6" i="31"/>
  <c r="I5" i="31"/>
  <c r="I17" i="31" s="1"/>
  <c r="G13" i="30"/>
  <c r="F13" i="30"/>
  <c r="G11" i="30"/>
  <c r="F11" i="30"/>
  <c r="G14" i="29"/>
  <c r="F14" i="29"/>
  <c r="I12" i="29"/>
  <c r="G12" i="29"/>
  <c r="F12" i="29"/>
  <c r="G26" i="28"/>
  <c r="F26" i="28"/>
  <c r="G24" i="28"/>
  <c r="F24" i="28"/>
  <c r="G18" i="27"/>
  <c r="F18" i="27"/>
  <c r="G16" i="27"/>
  <c r="F16" i="27"/>
  <c r="I15" i="27"/>
  <c r="I14" i="27"/>
  <c r="I13" i="27"/>
  <c r="I12" i="27"/>
  <c r="I11" i="27"/>
  <c r="I10" i="27"/>
  <c r="I9" i="27"/>
  <c r="I8" i="27"/>
  <c r="I7" i="27"/>
  <c r="I6" i="27"/>
  <c r="I5" i="27"/>
  <c r="I4" i="27"/>
  <c r="G15" i="26"/>
  <c r="F15" i="26"/>
  <c r="G13" i="26"/>
  <c r="F13" i="26"/>
  <c r="G8" i="25"/>
  <c r="F8" i="25"/>
  <c r="G6" i="25"/>
  <c r="F6" i="25"/>
  <c r="G22" i="24"/>
  <c r="F22" i="24"/>
  <c r="G20" i="24"/>
  <c r="F20" i="24"/>
  <c r="I19" i="24"/>
  <c r="I18" i="24"/>
  <c r="I17" i="24"/>
  <c r="I16" i="24"/>
  <c r="I15" i="24"/>
  <c r="I14" i="24"/>
  <c r="I13" i="24"/>
  <c r="I12" i="24"/>
  <c r="I11" i="24"/>
  <c r="I10" i="24"/>
  <c r="I9" i="24"/>
  <c r="I8" i="24"/>
  <c r="I7" i="24"/>
  <c r="I6" i="24"/>
  <c r="I5" i="24"/>
  <c r="I4" i="24"/>
  <c r="G17" i="23"/>
  <c r="F17" i="23"/>
  <c r="G15" i="23"/>
  <c r="F15" i="23"/>
  <c r="G15" i="22"/>
  <c r="F15" i="22"/>
  <c r="G13" i="22"/>
  <c r="F13" i="22"/>
  <c r="G8" i="21"/>
  <c r="F8" i="21"/>
  <c r="G6" i="21"/>
  <c r="F6" i="21"/>
  <c r="G13" i="20"/>
  <c r="F13" i="20"/>
  <c r="I11" i="20"/>
  <c r="G11" i="20"/>
  <c r="F11" i="20"/>
  <c r="G13" i="19"/>
  <c r="F13" i="19"/>
  <c r="G11" i="19"/>
  <c r="F11" i="19"/>
  <c r="I10" i="19"/>
  <c r="I9" i="19"/>
  <c r="I8" i="19"/>
  <c r="I7" i="19"/>
  <c r="I6" i="19"/>
  <c r="I5" i="19"/>
  <c r="I4" i="19"/>
  <c r="F44" i="18"/>
  <c r="F46" i="18" s="1"/>
  <c r="F34" i="18"/>
  <c r="G27" i="18"/>
  <c r="I27" i="18" s="1"/>
  <c r="G25" i="18"/>
  <c r="I25" i="18" s="1"/>
  <c r="G21" i="18"/>
  <c r="I21" i="18" s="1"/>
  <c r="G17" i="18"/>
  <c r="I17" i="18" s="1"/>
  <c r="G12" i="18"/>
  <c r="I12" i="18" s="1"/>
  <c r="G9" i="18"/>
  <c r="I9" i="18" s="1"/>
  <c r="G4" i="18"/>
  <c r="G16" i="17"/>
  <c r="F16" i="17"/>
  <c r="G14" i="17"/>
  <c r="F14" i="17"/>
  <c r="I4" i="17"/>
  <c r="G19" i="16"/>
  <c r="F19" i="16"/>
  <c r="G17" i="16"/>
  <c r="F17" i="16"/>
  <c r="I16" i="16"/>
  <c r="I15" i="16"/>
  <c r="I14" i="16"/>
  <c r="I13" i="16"/>
  <c r="I12" i="16"/>
  <c r="I11" i="16"/>
  <c r="I10" i="16"/>
  <c r="I9" i="16"/>
  <c r="I8" i="16"/>
  <c r="I7" i="16"/>
  <c r="I6" i="16"/>
  <c r="I5" i="16"/>
  <c r="I4" i="16"/>
  <c r="G15" i="15"/>
  <c r="F15" i="15"/>
  <c r="G13" i="15"/>
  <c r="F13" i="15"/>
  <c r="G25" i="14"/>
  <c r="F25" i="14"/>
  <c r="G23" i="14"/>
  <c r="F23" i="14"/>
  <c r="G21" i="13"/>
  <c r="F21" i="13"/>
  <c r="G19" i="13"/>
  <c r="F19" i="13"/>
  <c r="G28" i="12"/>
  <c r="F28" i="12"/>
  <c r="G26" i="12"/>
  <c r="F26" i="12"/>
  <c r="I25" i="12"/>
  <c r="I24" i="12"/>
  <c r="I23" i="12"/>
  <c r="I22" i="12"/>
  <c r="I21" i="12"/>
  <c r="I20" i="12"/>
  <c r="I19" i="12"/>
  <c r="I18" i="12"/>
  <c r="I17" i="12"/>
  <c r="I15" i="12"/>
  <c r="I14" i="12"/>
  <c r="I13" i="12"/>
  <c r="I12" i="12"/>
  <c r="I11" i="12"/>
  <c r="I10" i="12"/>
  <c r="I9" i="12"/>
  <c r="I8" i="12"/>
  <c r="I7" i="12"/>
  <c r="I6" i="12"/>
  <c r="I5" i="12"/>
  <c r="I4" i="12"/>
  <c r="I30" i="11"/>
  <c r="G28" i="11"/>
  <c r="F28" i="11"/>
  <c r="G26" i="11"/>
  <c r="G17" i="10"/>
  <c r="F17" i="10"/>
  <c r="G15" i="10"/>
  <c r="F15" i="10"/>
  <c r="G22" i="9"/>
  <c r="F22" i="9"/>
  <c r="G18" i="8"/>
  <c r="F18" i="8"/>
  <c r="G16" i="8"/>
  <c r="F16" i="8"/>
  <c r="G20" i="7"/>
  <c r="I20" i="7" s="1"/>
  <c r="D8" i="1" s="1"/>
  <c r="E8" i="1" s="1"/>
  <c r="F8" i="1" s="1"/>
  <c r="F20" i="7"/>
  <c r="G18" i="7"/>
  <c r="I18" i="7" s="1"/>
  <c r="I22" i="7" s="1"/>
  <c r="F18" i="7"/>
  <c r="I17" i="7"/>
  <c r="I16" i="7"/>
  <c r="I15" i="7"/>
  <c r="I14" i="7"/>
  <c r="I13" i="7"/>
  <c r="I12" i="7"/>
  <c r="I11" i="7"/>
  <c r="I10" i="7"/>
  <c r="I9" i="7"/>
  <c r="I8" i="7"/>
  <c r="I7" i="7"/>
  <c r="I10" i="6"/>
  <c r="I9" i="6"/>
  <c r="I8" i="6"/>
  <c r="I7" i="6"/>
  <c r="I6" i="6"/>
  <c r="I5" i="6"/>
  <c r="I4" i="6"/>
  <c r="I3" i="6"/>
  <c r="I2" i="6"/>
  <c r="G9" i="5"/>
  <c r="F9" i="5"/>
  <c r="G7" i="5"/>
  <c r="F7" i="5"/>
  <c r="I6" i="5"/>
  <c r="I5" i="5"/>
  <c r="I4" i="5"/>
  <c r="G13" i="4"/>
  <c r="F13" i="4"/>
  <c r="G11" i="4"/>
  <c r="F11" i="4"/>
  <c r="I10" i="4"/>
  <c r="I9" i="4"/>
  <c r="I8" i="4"/>
  <c r="I7" i="4"/>
  <c r="I6" i="4"/>
  <c r="I5" i="4"/>
  <c r="I4" i="4"/>
  <c r="G14" i="3"/>
  <c r="F14" i="3"/>
  <c r="G12" i="3"/>
  <c r="F12" i="3"/>
  <c r="I11" i="3"/>
  <c r="I10" i="3"/>
  <c r="I9" i="3"/>
  <c r="I8" i="3"/>
  <c r="I7" i="3"/>
  <c r="I6" i="3"/>
  <c r="I5" i="3"/>
  <c r="I4" i="3"/>
  <c r="F14" i="75" l="1"/>
  <c r="E35" i="1"/>
  <c r="F35" i="1" s="1"/>
  <c r="E54" i="1"/>
  <c r="F54" i="1" s="1"/>
  <c r="E71" i="1"/>
  <c r="F71" i="1" s="1"/>
  <c r="I11" i="44"/>
  <c r="D45" i="1"/>
  <c r="E45" i="1" s="1"/>
  <c r="F45" i="1" s="1"/>
  <c r="I18" i="59"/>
  <c r="I9" i="62"/>
  <c r="I11" i="62" s="1"/>
  <c r="I10" i="64"/>
  <c r="I12" i="64" s="1"/>
  <c r="D65" i="1" s="1"/>
  <c r="E65" i="1" s="1"/>
  <c r="F65" i="1" s="1"/>
  <c r="D68" i="1"/>
  <c r="E68" i="1" s="1"/>
  <c r="F68" i="1" s="1"/>
  <c r="I13" i="67"/>
  <c r="I18" i="74"/>
  <c r="I20" i="74" s="1"/>
  <c r="G44" i="18"/>
  <c r="G46" i="18" s="1"/>
  <c r="I4" i="18"/>
  <c r="I44" i="18" s="1"/>
  <c r="I11" i="4"/>
  <c r="I9" i="51"/>
  <c r="I11" i="51" s="1"/>
  <c r="D52" i="1" s="1"/>
  <c r="E52" i="1" s="1"/>
  <c r="F52" i="1" s="1"/>
  <c r="I17" i="16"/>
  <c r="I19" i="16" s="1"/>
  <c r="I16" i="57"/>
  <c r="I18" i="57" s="1"/>
  <c r="I13" i="61"/>
  <c r="D62" i="1"/>
  <c r="I14" i="68"/>
  <c r="I16" i="68" s="1"/>
  <c r="I12" i="75"/>
  <c r="I14" i="75" s="1"/>
  <c r="D76" i="1" s="1"/>
  <c r="E76" i="1" s="1"/>
  <c r="F76" i="1" s="1"/>
  <c r="I6" i="47"/>
  <c r="I8" i="47" s="1"/>
  <c r="I11" i="71"/>
  <c r="I13" i="71" s="1"/>
  <c r="I8" i="48"/>
  <c r="I10" i="48" s="1"/>
  <c r="I16" i="27"/>
  <c r="I18" i="27" s="1"/>
  <c r="I9" i="42"/>
  <c r="I9" i="72"/>
  <c r="I11" i="72" s="1"/>
  <c r="I9" i="63"/>
  <c r="I11" i="63" s="1"/>
  <c r="I11" i="58"/>
  <c r="I10" i="50"/>
  <c r="I12" i="50" s="1"/>
  <c r="I20" i="24"/>
  <c r="I22" i="24" s="1"/>
  <c r="D25" i="1" s="1"/>
  <c r="E25" i="1" s="1"/>
  <c r="F25" i="1" s="1"/>
  <c r="I11" i="19"/>
  <c r="I13" i="19" s="1"/>
  <c r="I23" i="14"/>
  <c r="I25" i="14" s="1"/>
  <c r="I26" i="12"/>
  <c r="I28" i="12" s="1"/>
  <c r="I12" i="3"/>
  <c r="I33" i="70"/>
  <c r="I13" i="53"/>
  <c r="I12" i="41"/>
  <c r="I14" i="41" s="1"/>
  <c r="D42" i="1" s="1"/>
  <c r="I14" i="17"/>
  <c r="I12" i="6"/>
  <c r="I14" i="6" s="1"/>
  <c r="I7" i="5"/>
  <c r="I9" i="5" s="1"/>
  <c r="D6" i="1" s="1"/>
  <c r="I14" i="49"/>
  <c r="I14" i="3"/>
  <c r="I20" i="59"/>
  <c r="I13" i="58"/>
  <c r="I14" i="69"/>
  <c r="I13" i="4"/>
  <c r="I19" i="31"/>
  <c r="I11" i="42"/>
  <c r="I40" i="52"/>
  <c r="I38" i="52"/>
  <c r="D53" i="1" s="1"/>
  <c r="E53" i="1" s="1"/>
  <c r="F53" i="1" s="1"/>
  <c r="I24" i="56"/>
  <c r="I13" i="20"/>
  <c r="I14" i="29"/>
  <c r="I23" i="34"/>
  <c r="I15" i="15"/>
  <c r="I28" i="28"/>
  <c r="I13" i="43"/>
  <c r="I24" i="73"/>
  <c r="D63" i="1" l="1"/>
  <c r="I13" i="62"/>
  <c r="E42" i="1"/>
  <c r="F42" i="1" s="1"/>
  <c r="E63" i="1"/>
  <c r="F63" i="1" s="1"/>
  <c r="E62" i="1"/>
  <c r="F62" i="1" s="1"/>
  <c r="E6" i="1"/>
  <c r="F6" i="1" s="1"/>
  <c r="D17" i="1"/>
  <c r="E17" i="1" s="1"/>
  <c r="F17" i="1" s="1"/>
  <c r="I21" i="16"/>
  <c r="I27" i="14"/>
  <c r="D15" i="1"/>
  <c r="I12" i="48"/>
  <c r="D49" i="1"/>
  <c r="E49" i="1" s="1"/>
  <c r="F49" i="1" s="1"/>
  <c r="I18" i="68"/>
  <c r="D69" i="1"/>
  <c r="E69" i="1" s="1"/>
  <c r="F69" i="1" s="1"/>
  <c r="I30" i="12"/>
  <c r="D13" i="1"/>
  <c r="E13" i="1" s="1"/>
  <c r="F13" i="1" s="1"/>
  <c r="I15" i="20"/>
  <c r="D21" i="1"/>
  <c r="E21" i="1" s="1"/>
  <c r="F21" i="1" s="1"/>
  <c r="I16" i="75"/>
  <c r="I16" i="3"/>
  <c r="D4" i="1"/>
  <c r="I16" i="6"/>
  <c r="D7" i="1"/>
  <c r="I14" i="50"/>
  <c r="D51" i="1"/>
  <c r="I15" i="71"/>
  <c r="D72" i="1"/>
  <c r="E72" i="1" s="1"/>
  <c r="F72" i="1" s="1"/>
  <c r="I15" i="43"/>
  <c r="D44" i="1"/>
  <c r="E44" i="1" s="1"/>
  <c r="F44" i="1" s="1"/>
  <c r="I15" i="4"/>
  <c r="D5" i="1"/>
  <c r="E5" i="1" s="1"/>
  <c r="F5" i="1" s="1"/>
  <c r="I20" i="57"/>
  <c r="D58" i="1"/>
  <c r="I13" i="51"/>
  <c r="D16" i="1"/>
  <c r="E16" i="1" s="1"/>
  <c r="F16" i="1" s="1"/>
  <c r="I17" i="15"/>
  <c r="I22" i="74"/>
  <c r="D75" i="1"/>
  <c r="I13" i="42"/>
  <c r="D43" i="1"/>
  <c r="I16" i="69"/>
  <c r="D70" i="1"/>
  <c r="I14" i="64"/>
  <c r="I22" i="59"/>
  <c r="D60" i="1"/>
  <c r="E60" i="1" s="1"/>
  <c r="F60" i="1" s="1"/>
  <c r="I10" i="47"/>
  <c r="D48" i="1"/>
  <c r="E48" i="1" s="1"/>
  <c r="F48" i="1" s="1"/>
  <c r="I16" i="29"/>
  <c r="D30" i="1"/>
  <c r="I13" i="72"/>
  <c r="D73" i="1"/>
  <c r="E73" i="1" s="1"/>
  <c r="F73" i="1" s="1"/>
  <c r="I21" i="31"/>
  <c r="D32" i="1"/>
  <c r="E32" i="1" s="1"/>
  <c r="F32" i="1" s="1"/>
  <c r="I15" i="19"/>
  <c r="D20" i="1"/>
  <c r="E20" i="1" s="1"/>
  <c r="F20" i="1" s="1"/>
  <c r="I15" i="58"/>
  <c r="D59" i="1"/>
  <c r="I13" i="63"/>
  <c r="D64" i="1"/>
  <c r="E64" i="1" s="1"/>
  <c r="F64" i="1" s="1"/>
  <c r="I20" i="27"/>
  <c r="D28" i="1"/>
  <c r="E28" i="1" s="1"/>
  <c r="F28" i="1" s="1"/>
  <c r="I48" i="18"/>
  <c r="I46" i="18"/>
  <c r="D19" i="1" s="1"/>
  <c r="I24" i="24"/>
  <c r="I11" i="5"/>
  <c r="I16" i="41"/>
  <c r="I16" i="17"/>
  <c r="I16" i="49"/>
  <c r="I15" i="46"/>
  <c r="I17" i="46" s="1"/>
  <c r="E30" i="1" l="1"/>
  <c r="F30" i="1" s="1"/>
  <c r="E58" i="1"/>
  <c r="F58" i="1" s="1"/>
  <c r="E51" i="1"/>
  <c r="F51" i="1" s="1"/>
  <c r="E19" i="1"/>
  <c r="F19" i="1" s="1"/>
  <c r="E70" i="1"/>
  <c r="F70" i="1" s="1"/>
  <c r="E75" i="1"/>
  <c r="F75" i="1" s="1"/>
  <c r="E15" i="1"/>
  <c r="F15" i="1" s="1"/>
  <c r="E59" i="1"/>
  <c r="F59" i="1" s="1"/>
  <c r="E4" i="1"/>
  <c r="E43" i="1"/>
  <c r="F43" i="1" s="1"/>
  <c r="E7" i="1"/>
  <c r="F7" i="1" s="1"/>
  <c r="I18" i="49"/>
  <c r="D50" i="1"/>
  <c r="I18" i="17"/>
  <c r="D18" i="1"/>
  <c r="I19" i="46"/>
  <c r="D47" i="1"/>
  <c r="E47" i="1" l="1"/>
  <c r="F47" i="1"/>
  <c r="E50" i="1"/>
  <c r="F50" i="1" s="1"/>
  <c r="E18" i="1"/>
  <c r="F18" i="1" s="1"/>
  <c r="D77" i="1"/>
  <c r="F4" i="1"/>
  <c r="E77" i="1" l="1"/>
  <c r="F77" i="1"/>
</calcChain>
</file>

<file path=xl/sharedStrings.xml><?xml version="1.0" encoding="utf-8"?>
<sst xmlns="http://schemas.openxmlformats.org/spreadsheetml/2006/main" count="2674" uniqueCount="1129">
  <si>
    <t>TOTALIZAÇÃO – FORMAÇÃO DE PREÇOS</t>
  </si>
  <si>
    <t>ITEM</t>
  </si>
  <si>
    <t>ZONA</t>
  </si>
  <si>
    <t>CIDADE</t>
  </si>
  <si>
    <t>CUSTO TOTAL ESTIMADO</t>
  </si>
  <si>
    <t>1ª ZE</t>
  </si>
  <si>
    <t>TERESINA</t>
  </si>
  <si>
    <t>2ª ZE</t>
  </si>
  <si>
    <t>3ª ZE</t>
  </si>
  <si>
    <t>PARNAÍBA</t>
  </si>
  <si>
    <t>4ª ZE</t>
  </si>
  <si>
    <t>5ª ZE</t>
  </si>
  <si>
    <t>OEIRAS</t>
  </si>
  <si>
    <t>6ª ZE</t>
  </si>
  <si>
    <t>BARRAS</t>
  </si>
  <si>
    <t>7ª ZE</t>
  </si>
  <si>
    <t>CAMPO MAIOR</t>
  </si>
  <si>
    <t>8ª ZE</t>
  </si>
  <si>
    <t>AMARANTE</t>
  </si>
  <si>
    <t>9ª ZE</t>
  </si>
  <si>
    <t>FLORIANO</t>
  </si>
  <si>
    <t>10ª ZE</t>
  </si>
  <si>
    <t>PICOS</t>
  </si>
  <si>
    <t>11ª ZE</t>
  </si>
  <si>
    <t>PIRIPIRI</t>
  </si>
  <si>
    <t>12ª ZE</t>
  </si>
  <si>
    <t>PEDRO II</t>
  </si>
  <si>
    <t>13ª ZE</t>
  </si>
  <si>
    <t>SÃO RAIMUNDO NONATO</t>
  </si>
  <si>
    <t>14ª ZE</t>
  </si>
  <si>
    <t>URUÇUÍ</t>
  </si>
  <si>
    <t>15ª ZE</t>
  </si>
  <si>
    <t>BOM JESUS</t>
  </si>
  <si>
    <t>16ª ZE</t>
  </si>
  <si>
    <t>UNIÃO</t>
  </si>
  <si>
    <t>17ª ZE</t>
  </si>
  <si>
    <t>MIGUEL ALVES</t>
  </si>
  <si>
    <t>18ª ZE</t>
  </si>
  <si>
    <t>VALENÇA</t>
  </si>
  <si>
    <t>19ª ZE</t>
  </si>
  <si>
    <t>JAICOS</t>
  </si>
  <si>
    <t>20ª ZE</t>
  </si>
  <si>
    <t>SÃO JOÃO DO PIAUÍ</t>
  </si>
  <si>
    <t>21ª ZE</t>
  </si>
  <si>
    <t>PIRACURUCA</t>
  </si>
  <si>
    <t>22ª ZE</t>
  </si>
  <si>
    <t>CORRENTE</t>
  </si>
  <si>
    <t>24ª ZE</t>
  </si>
  <si>
    <t>JOSÉ DE FREITAS</t>
  </si>
  <si>
    <t>25ª ZE</t>
  </si>
  <si>
    <t>JERUMENHA</t>
  </si>
  <si>
    <t>26ª ZE</t>
  </si>
  <si>
    <t>PARNAGUÁ</t>
  </si>
  <si>
    <t>27ª ZE</t>
  </si>
  <si>
    <t>LUZILÂNDIA</t>
  </si>
  <si>
    <t>28ª ZE</t>
  </si>
  <si>
    <t>29ª ZE</t>
  </si>
  <si>
    <t>PIO IX</t>
  </si>
  <si>
    <t>30ª ZE</t>
  </si>
  <si>
    <t>SÃO PEDRO DO PIAUÍ</t>
  </si>
  <si>
    <t>32ª ZE</t>
  </si>
  <si>
    <t>ALTOS</t>
  </si>
  <si>
    <t>33ª ZE</t>
  </si>
  <si>
    <t>BURITI DOS LOPES</t>
  </si>
  <si>
    <t>34ª ZE</t>
  </si>
  <si>
    <t>CASTELO DO PIAUÍ</t>
  </si>
  <si>
    <t>35ª ZE</t>
  </si>
  <si>
    <t>GILBUÉS</t>
  </si>
  <si>
    <t>36ª ZE</t>
  </si>
  <si>
    <t>CANTO DO BURITI</t>
  </si>
  <si>
    <t>37ª ZE</t>
  </si>
  <si>
    <t>SIMPLÍCIO MENDES</t>
  </si>
  <si>
    <t>38ª ZE</t>
  </si>
  <si>
    <t>PAULISTANA</t>
  </si>
  <si>
    <t>39ª ZE</t>
  </si>
  <si>
    <t>SÃO MIGUEL DO TAPUIO</t>
  </si>
  <si>
    <t>40ª ZE</t>
  </si>
  <si>
    <t>FRONTEIRAS</t>
  </si>
  <si>
    <t>41ª ZE</t>
  </si>
  <si>
    <t>ESPERANTINA</t>
  </si>
  <si>
    <t>43ª ZE</t>
  </si>
  <si>
    <t>REGENERAÇÃO</t>
  </si>
  <si>
    <t>44ª ZE</t>
  </si>
  <si>
    <t>RIBEIRO GONÇALVES</t>
  </si>
  <si>
    <t>45ª ZE</t>
  </si>
  <si>
    <t>BATALHA</t>
  </si>
  <si>
    <t>46ª ZE</t>
  </si>
  <si>
    <t>GUADALUPE</t>
  </si>
  <si>
    <t>47ª ZE</t>
  </si>
  <si>
    <t>48ª ZE</t>
  </si>
  <si>
    <t>ELESBÃO VELOSO</t>
  </si>
  <si>
    <t>49ª ZE</t>
  </si>
  <si>
    <t>PORTO</t>
  </si>
  <si>
    <t>52ª ZE</t>
  </si>
  <si>
    <t>ÁGUA BRANCA</t>
  </si>
  <si>
    <t>53ª ZE</t>
  </si>
  <si>
    <t>COCAL</t>
  </si>
  <si>
    <t>54ª ZE</t>
  </si>
  <si>
    <t>DEMERVAL LOBÃO</t>
  </si>
  <si>
    <t>56ª ZE</t>
  </si>
  <si>
    <t>SIMÕES</t>
  </si>
  <si>
    <t>57ª ZE</t>
  </si>
  <si>
    <t>ITAINÓPOLIS</t>
  </si>
  <si>
    <t>58ª ZE</t>
  </si>
  <si>
    <t>MONSENHOR GIL</t>
  </si>
  <si>
    <t>59ª ZE</t>
  </si>
  <si>
    <t>CRISTINO CASTRO</t>
  </si>
  <si>
    <t>61ª ZE</t>
  </si>
  <si>
    <t>62ª ZE</t>
  </si>
  <si>
    <t>63ª ZE</t>
  </si>
  <si>
    <t>64ª ZE</t>
  </si>
  <si>
    <t>INHUMA</t>
  </si>
  <si>
    <t>67ª ZE</t>
  </si>
  <si>
    <t>MANOEL EMÍDIO</t>
  </si>
  <si>
    <t>68ª ZE</t>
  </si>
  <si>
    <t>PADRE MARCOS</t>
  </si>
  <si>
    <t>69ª ZE</t>
  </si>
  <si>
    <t>71ª ZE</t>
  </si>
  <si>
    <t>CAPITÃO DE CAMPOS</t>
  </si>
  <si>
    <t>72ª ZE</t>
  </si>
  <si>
    <t>ITAUEIRA</t>
  </si>
  <si>
    <t>74ª ZE</t>
  </si>
  <si>
    <t>BARRO DURO</t>
  </si>
  <si>
    <t>79ª ZE</t>
  </si>
  <si>
    <t>CARACOL</t>
  </si>
  <si>
    <t>80ª ZE</t>
  </si>
  <si>
    <t>MATIAS OLÍMPIO</t>
  </si>
  <si>
    <t>88ª ZE</t>
  </si>
  <si>
    <t>AVELINO LOPES</t>
  </si>
  <si>
    <t>89ª ZE</t>
  </si>
  <si>
    <t>90ª ZE</t>
  </si>
  <si>
    <t>91ª ZE</t>
  </si>
  <si>
    <t>LUIS CORREIA</t>
  </si>
  <si>
    <t>94ª ZE</t>
  </si>
  <si>
    <t>95ª ZE</t>
  </si>
  <si>
    <t>96ª ZE</t>
  </si>
  <si>
    <t>97ª ZE</t>
  </si>
  <si>
    <t>98ª ZE</t>
  </si>
  <si>
    <t>SECRETARIA DE ADMINISTRAÇÃO, ORÇAMENTO E FINANÇAS</t>
  </si>
  <si>
    <t>COORDENADORIA DE APOIO ADMINISTRATIVO</t>
  </si>
  <si>
    <t>PLANILHA DE FORMAÇÃO DE PREÇOS</t>
  </si>
  <si>
    <r>
      <rPr>
        <sz val="12"/>
        <color rgb="FF000000"/>
        <rFont val="Arial"/>
      </rPr>
      <t>OBJETO</t>
    </r>
    <r>
      <rPr>
        <sz val="11"/>
        <color rgb="FF000000"/>
        <rFont val="Arial"/>
      </rPr>
      <t xml:space="preserve">: </t>
    </r>
    <r>
      <rPr>
        <sz val="12"/>
        <color rgb="FF000000"/>
        <rFont val="Arial"/>
      </rPr>
      <t xml:space="preserve">CONTRATAÇÃO DE SERVIÇOS DE TRANSPORTE DE URNAS ELETRÔNICAS E CABINAS DE VOTAÇÃO E UM POLICIAL PARA AS ELEIÇÕES 2022 </t>
    </r>
  </si>
  <si>
    <t>Nome da empresa/Pessoa Física:</t>
  </si>
  <si>
    <t>Endereço:</t>
  </si>
  <si>
    <t>E-mail:</t>
  </si>
  <si>
    <t>Dados Bancários</t>
  </si>
  <si>
    <t>Conta corrente nº:</t>
  </si>
  <si>
    <t>Banco:</t>
  </si>
  <si>
    <t>Agência:</t>
  </si>
  <si>
    <t>CNPJ/CPF nº</t>
  </si>
  <si>
    <t>Tel.</t>
  </si>
  <si>
    <t>Fax.</t>
  </si>
  <si>
    <t>Redes sociais:</t>
  </si>
  <si>
    <t>ROTA</t>
  </si>
  <si>
    <t>ITINERÁRIO</t>
  </si>
  <si>
    <t>QUANT. DE URNAS</t>
  </si>
  <si>
    <t>KM ESTIMADA</t>
  </si>
  <si>
    <t>CUSTO DO KM RODADO (R$)</t>
  </si>
  <si>
    <t>CUSTO TOTAL ESTIMADO (R$)</t>
  </si>
  <si>
    <t>ROTA 01</t>
  </si>
  <si>
    <t>ROTA 02</t>
  </si>
  <si>
    <t>ROTA 03</t>
  </si>
  <si>
    <t>ROTA 04</t>
  </si>
  <si>
    <t>ROTA 05</t>
  </si>
  <si>
    <t>ROTA 06</t>
  </si>
  <si>
    <t>ROTA 07</t>
  </si>
  <si>
    <t>ROTA 08</t>
  </si>
  <si>
    <t>ROTA 09</t>
  </si>
  <si>
    <t>ITEM 01 – 1ª ZONA – TERESINA/PI – TOTAL: (1º TURNO)</t>
  </si>
  <si>
    <t>ITEM 01 – 1ª ZONA – TERESINA/PI – TOTAL: (2º TURNO)</t>
  </si>
  <si>
    <t>TOTAL PARA OS DOIS TURNOS</t>
  </si>
  <si>
    <t>FACULDADE ADEMAR ROSADO (Rua Prof. José Amável, 357, Cabral. Seções: 09 / AMA - ASSOCIAÇÃO DOS AMIGOS AUTISTAS DO PIAUÍ (Rua Oseas Sampaio S/N – Primavera). Seções: 08 / CEV (AV. Frei Serafim, nº 2135), Cabral. Seções: 04 / UNIDADE ESCOLAR MASCARENHAS DE MORAIS (Rua José Ommati, nº 3544, Ilhotas). Seções: 05 / CMEI TIA LYGIA  (AV. Higino Cunha, S/N, Ilhotas). Seções: 03 / UNIDADE ESCOLAR LUCÍDIO PORTELA (AV. Barão de Castelo Branco, S/N, Cristo Rei). Seções: 08 / ASSOCIAÇÃO DE PAIS E AMIGOS DOS EXCEPCIONAIS DE TERESINA (APAE) (Rua Des. José Messias, 1158, Cristo Rei). Seções: 06 / CENTRO SOCIAL SÃO FRANCISCO DE ASSIS (Av. Barão de Castelo Branco, 759, Cidade Nova). Seções: 03 / UNIDADE ESCOLAR SIMÕES FILHO (Rua Abdias Neves, S/N, Cristo Rei). Seções: 12.</t>
  </si>
  <si>
    <t xml:space="preserve">PREMEN ZONA SUL (R. Climério Bento Gonçalves, S/N – Monte Castelo). Seções: 13 / ESCOLA MUNICIPAL PROFESSOR BENJAMIM SOARES DE CARVALHO, (Rua Cel  Luis Ferraz, 1345, Redenção). Seções: 07 / UNIDADE ESCOLAR HENRIQUE COUTO (Rua Area Leão, S/N-  Monte Castelo) Seções: 08 / UNIDADE ESCOLAR PROFESSOR JOÃO SOARES DA SILVA (Rua Arimateia Tito, n°367- Monte Castelo). Seções: 04 / SECRETARIA PAROQUIAL SÃO RAIMUNDO NONATO (Rua Santa Luzia, nº 2698, Piçarra). Seções: 09. UNIDADE ESCOLAR ÁLVARO FERREIRA (Rua São Raimundo, nº 568, Piçarra). Seções: 05 / UNIDADE ESCOLAR JOSÉ CÂNDIDO FERRAZ (Rua Arimateia Tito, S/N. Monte Castelo). Seções: 03 / </t>
  </si>
  <si>
    <t>UNIDADE ESCOLAR PROFESSOR TOMAZ AREA LEÃO FILHO (Rua Chile, 804, Três Andares). Seção: 9 / UNIDADE ESCOLAR JOSÉ DE ANCHIETA (Rua Cinobilino de Carvalho, Três Andares). Seções: 05 / ESCOLA MUNICIPAL CRISTINA EVANGELISTA (Rua Piracuruca, 2502, Três Andares). Seções: 07 / CRECHE DR. MARCOS VILAÇA (Rua Santa Maria Goreti com a Antonino Lemos, S/N). Seções: 02 / SISTEMA FIEPI (Av Industrial Gil Martins 1810 – Redenção). Seções: 07 / ESCOLA MUNICIPAL PROFESSOR ALCIDES LEBRE (Rua Piracuruca, S/N, Vila da Paz). Seções:06.</t>
  </si>
  <si>
    <t>ESCOLA MUNICIPAL MONSENHOR MATEUS CORTEZ RUFINO (Av. Principal S/N, Parque Rodoviário). Seções: 03 / TERMINAL RODOVIÁRIO LUCÍDIO PORTELA (Avenida Getúlio Vargas, S/N, Parque Rodoviário). POSTO DE JUSTIFICATIVA: 01 / ESCOLA MUNICIPAL PROFESSOR ANTILHON RIBEIRO SOARES (Rua Delfim Moreira, 1345, Lourival Parente). Seções: 06 / FACULDADE UNINASSAU ALIANÇA (Rua Doutor Otto Tito nº 278-306 – Redenção). Seções: 12 / ESCOLA MUNICIPAL LUIS FORTES (Rua Delfim Moreira, 1334, Lourival Parente). Seções: 06 / UNIDADE ESCOLAR JOÃO HENRIQUE DE ALMEIDA SOUSA (Rua Cícero Soares, Quadra 03 – Morada Nova I). Seções: 04 / UNIDADE ESCOLAR GOVERNADOR ALBERTO SILVA (Av. 15 de Novembro S/N - Morada Nova II). Seções: 06 / UNIDADE ESCOLAR JOÃO EMÍLIO FALCÃO COSTA (Rua Padre Cícero, 3996, Bela Vista II). Seções: 07 / UNIDADE ESCOLAR SIGEFREDO PACHECO (Rua Décio G. de Oliveira, S/N -  Bela Vista). Seções: 08 / ESCOLA MUNICIPAL PROF. NÉLSON DO AMARAL SOBREIRA (Rua Egito n 3291 - Bela Vista II). Seções:09.</t>
  </si>
  <si>
    <t>UNIDADE ESCOLAR PROFESSO JOSÉ CAMILO DA SILVEIRA FILHO (Rua Inácio Costa Filho, S/N, (próximo à Igreja do Santo Antônio). Seções: 07 / ESCOLA MUNICIPAL JORNALISTA JOÃO EMÍLIO FALCÃO (Rua Vinte, S/N, Vamos Ver o Sol). Seções: 06 / ESCOLA MUNICIPAL PROFESSOR LIZANDRO TITO DE OLIVEIRA (Rua do Sol, nº 3847 - Santo Antonio). Seções: 06 / ESCOLA MUNICIPAL PROFESSOR WALDEMAR SANDES (Rua Curitiba, 1345, Santo Antônio). Seções:04 / ESCOLA MUNICIPAL SANTA CLARA (Rua Luzia Barbosa de Miranda, 1750, Santa Clara, Parque Jacinta Andrade). Seções: 03 / CENTRO MUNICIPAL DE EDUCACAO INFANTIL SANTA HELENA (CMEI) (Rua Manoel Vitor Cordeiro, n. 5950, Bairro Brasilar). Seções: 447: 05 / CRECHE MUNICIPAL NOSSA SENHORA DE FÁTIMA (Povoado Humaita, Cantinho Sul). Seções: 01 / ESCOLA MUNICIPAL PROFESSORA MARIA DO SOCORRO PEREIRA DA SILVA (Rua 04, S/N, entre as Quadras G e J, Residencial. Esplanada). Seções:09 / ESCOLA MUNICIPAL OFÉLIO LEITÃO (Av. Principal, 1345, (Avenida Ayrton Senna)-Porto Alegre). Seções: 15 / CENTRO ESPORTIVO UNIFICADO ANA MARIA REGO – CEU (Rua Miguel Adad, S/N-Portal da Alegria-Porto Alegre). Seções: 01 / UNIDADE ESCOLAR AURISTELA SOARES LIMA (Av. Airton Sena, s/n-Porto Alegre). Seções: 07 / ESCOLA MUNICIPAL JOÃO PAULO I (Povoado Alegria-Zona Rural). Seções: 04 / ESCOLA MUNICIPAL VELHO MONGE (Av. Comodoro S/N, Porto Alegre). Seções: 01.</t>
  </si>
  <si>
    <t xml:space="preserve">UNIDADE ESCOLAR SINVAL DE CASTRO (Rua Lucídio Freitas, S/N, Marquês de Paranaguá). Seções: 05 / UNIDADE ESCOLAR MATIAS OLÍMPIO (Av. Jacob Almendra, nº 498, Porenquanto). Seções: 09 / COLÉGIO ESTADUAL HELVÍDIO NUNES (Av Magalhães Filho S/N, Marques de Paranagua). Seções:03 / COLÉGIO LIBERDADE (Rua Primeiro de Maio, nº. 1144, Marques de Paranagua). Seções:03 / CENTRO DE ESTUDO SUPLETIVO PROFESSOR CLÁUDIO FERREIRA (Rua Magalhães Filho, S/N, Marquês de Paranaguá). Seções: 03 / COLÉGIO MUNICIPAL EURÍPEDES DE AGUIAR (Rua Coelho de Resende, s/n, Marquês de Paranaguá).Seções: 03 / UNIDADE ESCOLAR MURILO BRAGA (Rua Coelho de Resende, nº 1649, Marquês de Paranaguá). Seções: 02. </t>
  </si>
  <si>
    <t>UNIDADE ESCOLAR DOM SEVERINO (Alameda Parnaíba, S/N, Vila Operária). Seções: 09 / CENTRO DE FORMAÇÃO DA IGREJA SÃO JOSÉ OPERÁRIO (Rua 24 de Janeiro, 1685-1749 - Vila Operaria).Seções:04 / COLÉGIO PREMEN NORTE (ESC. TEC. EST. PROF. JOAO MENDES O. DE MELO) (Rua Area Leão, S/N, Vila Operária). SEÇÕES: 05 / FATEPI/FAESPI (Rua 1 de maio, 2235 – Primavera). Seções: 04.</t>
  </si>
  <si>
    <t>COLÉGIO JESUS DE NAZARÉ (Rua Gonçalves Ledo, nº 2361-Real Copagre). SEÇÕES:12 / UNIDADE ESCOLAR JOSÉ CARLOS (Rua Batalha do Jenipapo, nº 2595, Real Copagre).Seções: 07 / UNIDADE ESCOLAR RAIMUNDO WALL FERRAZ (Rua Ten. José Bispo, S/N, Água Mineral).Seções: 11.</t>
  </si>
  <si>
    <t>ITEM 02 – 2ª ZONA – TERESINA/PI – TOTAL: (1º TURNO)</t>
  </si>
  <si>
    <t>ITEM 02 – 2ª ZONA – TERESINA/PI – TOTAL: (2º TURNO)</t>
  </si>
  <si>
    <t>Sede do Cartório até o Bairro São José/(passando p/bairros do Carmo e Centro)</t>
  </si>
  <si>
    <t>Sede do Cartório até o povoado Taboleiro (passando pelo Bairro Nova Parnaíba)</t>
  </si>
  <si>
    <t>Sede do Cartório até o Bairro São Judas Tadeu (passando pelos Bairros São Francisco da Guarita, São Benedito e Frei Higino.</t>
  </si>
  <si>
    <t>Sede do Cartório até o Bairro Boa Esperança (passando pelos Bairros São Francisco da Guarita e Pindorama)</t>
  </si>
  <si>
    <t>Sede do Cartório até o povoado Lagoa da Prata (passando pelos Bairros São Vicente de Paula, Igaraçu, Primavera e Santa Luzia)</t>
  </si>
  <si>
    <t>Sede do Cartório até o povoado Portinho (passando pelos Bairros Piauí, Rodoviária, João XXIII e Planalto)</t>
  </si>
  <si>
    <t>Sede do Cartório até o Assentamento Lagoa do Prado (passando pelos Bairros Alto Santa Maria, Sabiazal) e (povoados Baixa do Aragão, Carpina, Olho Dágua, Cacimbão e Baixa da Carnaúba)</t>
  </si>
  <si>
    <t>ITEM 03 – 3ª ZONA – PARNAÍBA/PI – TOTAL: (1º TURNO)</t>
  </si>
  <si>
    <t>ITEM 03 – 3ª ZONA – PARNAÍBA/PI – TOTAL: (2º TURNO)</t>
  </si>
  <si>
    <t>SEDE DO CARTÓRIO ATÉ O POVOADO BARRO VERMELHO/ POVOADO BARRO VERMELHO ATÉ O CENTRO DO MUNICIPIO DE ILHA GRANDE/ CENTRO DO MUNICIPIO DE ILHA GRANDE ATÉ OS POVOADOS BAIXÃO E TATUS</t>
  </si>
  <si>
    <t>SEDE DO CARTÓRIO ATÉ O POVOADO FAZENDINHA/ POVOADO FAZENDINHA ATÉ A LOCALIDADE SÃO JOSÉ</t>
  </si>
  <si>
    <t>SEDE DO CARTORIO ATÉ O POVOADO PEDRA DO SAL</t>
  </si>
  <si>
    <t>ITEM 04 – 4ª  ZONA – PARNAÍBA/PI – TOTAL: (1º TURNO)</t>
  </si>
  <si>
    <t>ITEM 04 – 4ª  ZONA – PARNAÍBA/PI – TOTAL: (2º TURNO)</t>
  </si>
  <si>
    <t>POVOADO  MIMOSO  –  JACUS  –  JENIPAPEIRO  –  BAIXAS  –  PAQUETÁ-  PIO  IX  –  SÃO  MIGUEL  – PALHETA – CEPISA – VILA ZÉ PAULINO – PINGA - CENTRO DE SÃO JOÃO DA VARJOTA</t>
  </si>
  <si>
    <t>POVOADO SÃO RAIMUNDO – POVOADO SANTANA – PITOMBEIRA – LAGES MALHADA GRANDE - CENTRO DE SANTA ROSA DO PIAUÍ</t>
  </si>
  <si>
    <t>POVOADO COCOS – POVOADO SABIÁ – MALHADINHA DO MEIO - POVOADO BOA NOVA – BELO MONTE – POVOADO QUEIROZ</t>
  </si>
  <si>
    <t>LOCALIDADE NOVA FAZENDA – CASA NOVA – POVOADO BURITI DO REI – IPUEIRA – CARNAUBAL – GONÇALAVES - VÁRZEA DA TRANQUEIRA -TRANQUEIRA – CARAÍBAS</t>
  </si>
  <si>
    <t>POVOADO BEIRA DO RIO – FOMENTO – CONTENTAMENTO – CORRENTE FORMOSA – MALHADA GRANDE – MUCAMBO</t>
  </si>
  <si>
    <t>ASSENTAMENTO   NOVA   TERRA/MAREIROS   –   CURRAL   VELHO   –   BOCAINA   –   SITIO   EXU   – BREJINHO DO EXU – BURITI DO CANTO – MORRO REDONDO</t>
  </si>
  <si>
    <t>VARZEA  DA  CRUZ  –  MALHADA  REAL  –  SOARES  –  BRIONA  –  CANTO  FORTALEZA(FAZENDA FRADE) – SAMBAÍBA – POVOADO SÃO LUIS(TALHADA) POVO ADO TAPERA</t>
  </si>
  <si>
    <t>POVOADO      ALTO      SERENO      –      POVOADO      TAMBORIL      –      LOCALIDADE      TIUBA      – ALAGOINHAS(SALINAS)  –  MELANCIAS  –  RIACHO  DE  CIMA  –  RIACHO  DO  MEIO  –  BARROCÃO  – POVOADO RIACHUELO – POVOADO BOA VISTA –</t>
  </si>
  <si>
    <t>JUREMINHA – RODAGEM DE PICOS – VARZEA – RODAGEM DE FLORIANO – CENTRO – ROSÁRIO – CANELA – SOIZÃO</t>
  </si>
  <si>
    <t>ROTA 10</t>
  </si>
  <si>
    <t>CENTRO OEIRAS</t>
  </si>
  <si>
    <t>ITEM 05 – 5ª OEIRAS/PI – TOTAL: (1º TURNO)</t>
  </si>
  <si>
    <t>ITEM 05 – 5ª OEIRAS/PI – TOTAL: (2º TURNO)</t>
  </si>
  <si>
    <t>Sede do Cartório até as localidades: Mata Fria e Palmeiras – Zona Rural Barras</t>
  </si>
  <si>
    <t>Sede do Cartório até as localidades: Formosa, Angical, Barreiros, Paisandú e Ingá  – Zona Rural Barras</t>
  </si>
  <si>
    <t>Sede do Cartório até as localidades: Barro Preto, Boca da Mata, Lameirão e Assentamento Paraíso – Zona Rural Barras.</t>
  </si>
  <si>
    <t>Sede do Cartório até as localidades: Taboca, Jardim II, Sossego e Solidão  – Zona Rural Barras.</t>
  </si>
  <si>
    <t>Sede do Cartório até as localidades: Riacho Verde, Passa Tudo e Canto do Sindô – Zona Rural Barras.</t>
  </si>
  <si>
    <t>Sede do Cartório até as localidades: Esperança e Cara Torta – Zona Rural Barras.</t>
  </si>
  <si>
    <t>Sede do Cartório até as localidades: Mimosos, Lagoa de Lages e Mundo Novo – Zona Rural Barras.</t>
  </si>
  <si>
    <t>Sede do Cartório até as escolas: Instituto Barrense de Educação (IBE I), Conrado Amorim de Sousa (Regional de Educação), Dr. José do Rego Lages (Pedrinha II), Raimundo Nonato Cardoso (Vila Esperança), Gervásio Costa, Honorina Tito, Deuselina Alencar, Noss</t>
  </si>
  <si>
    <t>Sede do Cartório até as escolas: José Prudêncio, Cecília Coelho de Resende e Pedro Coelho de Resende  – Zona Urbana de Boa Hora.</t>
  </si>
  <si>
    <t>Sede do Cartório até as escolas: Atila Lira (Centro), Venância Lages (Centro), Maria das Mercês (Bairro Mangueiras), Maria de Jesus Carvalho Rocha (Loc. Pedras) e Pedro Coelho de Resende (Loc. Baixa de Traz) – Zona urbana e rural de Cabeceiras do Piauí.</t>
  </si>
  <si>
    <t>ROTA 11</t>
  </si>
  <si>
    <t>Sede do Cartório até as escolas: Lagoa Seca dos Leandros, Luís Fortes Castelo Branco (Loc. Bom Futuro) e São Bento – Zona Rural de Cabeceiras do Piauí.</t>
  </si>
  <si>
    <t>Grupo Escolar Maroquinha- Pov. Água Branca, Grupo Esc. José Gomes de Oliveira  - Povoado Salinas e Salão comunitário Mario Cazuza</t>
  </si>
  <si>
    <t>Povoado Angelim – Esc. Raimundo Antonio Maximino,Povoado Tangara – Associação de Moradores, Povoado Brejinho – Escola Municipal, Povoado Santo Antonio – Salão Comunitário e Povoado Corredores – Salão Comunitário</t>
  </si>
  <si>
    <t>Grupo Escolar Tapera – Povoado Tapera, Unidade Escolar Linoca Gayoso – Povoado Água Fria e Escola José Gonçalves Oliveira – Povoado Buritizinho</t>
  </si>
  <si>
    <t>Escola Treze de Março – Bairro Nossa Senhora de Fátima, FSESP – Bairro de Fátima, Escola Municipal Nossa Senhora de Fátima- Bairro de Fátima, Escola Vida Verde – Bairro de Fátima e Escola Mun. Dr. Milton Soldani Afonso – Bairro Cidade Nova)</t>
  </si>
  <si>
    <t>Secretaria  Estadual de Fazenda – Bairro Matadouro, Escola Marion Saraiva – Bairro Matadouro, Escola Caic – Centro de Integração à Criança e ao Adolescente -Bairro Fripisa e IFPI – Av. Nilo Santana de Oliveira – Zona Rural (Fripisa)</t>
  </si>
  <si>
    <t>Colégio Estadual Prof. Raimundinho Andrade – Centro, Semed – centro, Emater – centro Clube dos Comerciários – centro, IATE – centro, Prefeitura Municipal – centro, SAAE – centro, Escola Valdivino Tito – centro, e CEJA</t>
  </si>
  <si>
    <t>Escola Ivon Pacheco – Assentamento Todos os Santos, Escola Manoel Francisco – Povoado Baixinha, Escola Antonio Pereira dos Santos – Povoado Angical -( Carcavel), Escola Manoel Pereira dos Reis – Povoado Canto do Pau Darco e Escola Miguel Rocha – Localidade Barro Vermelho</t>
  </si>
  <si>
    <t>Escola Da Paz Sousa – Povoado Lagoinhas, Escola Antonio Cicero de Oliveira – Localidade Olhos D água, Escola Manoel Rodrigues de Melo – Localidade Cancela do Brasão e Escola Antonio Carmelo Barbosa – Localidade Bom Jardim</t>
  </si>
  <si>
    <t>Escola Monsenhor Mateus – Centro de Sigefredo Pachêco, Escola Ribeiro da Luz – centro de Sigefredo Pachêco, Escola Dr. Jerônimo – centro de Sigefredo Pachêco e Escola Santo Antonio dos Campo Verdes – Assentamento Santo Antonio dos Campo Verde.</t>
  </si>
  <si>
    <t>Escola Municipal Águida Maria da Conceição – Povoado Alto do Meio,Escola Oscar Gil Castelo Brando – Localidade Santa Alice – Jatobá, Escola Americo Melo Castelo Branco – Loc. Abilheirinha -Jatobá,Escola Anita Gaioso -Localidade Bem Posta – Jatobá e Escola José Candido Gaioso – Localidade Bela Vista – Jatobá</t>
  </si>
  <si>
    <t>Escola Municipal Varjota – Localidade Varjota, Escola Municipal Dr. Mano Castelo Branco – Localidade Bom Lugar – Campo Maior, Escola Rafael Nogueira Passos – Localidade Gonçalo Alves -Jatobá,Escola Municipal Tangues - Localidade Tangues – Jatobá,Escola Engenio Rodrigues Lima – Localidade Morada Nova,Escola da Montanha – Localidade Montanha, e Escola Francisco Feliciano Pereira Oliveira – Localidade Tamarindo.</t>
  </si>
  <si>
    <t>ROTA 12</t>
  </si>
  <si>
    <t>Escola Josefa Lima – Povoado Bananeira – Jatobá,Salão Comunitário – Localidade Sambaiba,Escola Professor Francisco Luis – Localidade Andrés, Escola Tertuliano Pereira – centro de Jatobá,Escola João Félix – centro do Jatobá, Creche Mamãe Lima – centro do Jatobá, Escola do Riacho – Povoado Riacho, Escola Antonio Fernando Ribeiro Paz – Localidade Passagem do Meio e Escola Agostinho R. de Carvalho – Povoado Mocambo do Pedro – Sigefredo Pachêco</t>
  </si>
  <si>
    <t xml:space="preserve">CNPJ/CPF nº </t>
  </si>
  <si>
    <t xml:space="preserve">Tel. </t>
  </si>
  <si>
    <t xml:space="preserve">CUSTO DO KM RODADO </t>
  </si>
  <si>
    <t>Sede do Cartório Eleitoral a Unidade Esc. Peter Pan, Unidade Esc. Polivalente, Grupo Esc. Eduardo Ferreira, Museu Odilon Nunes, Unid. Esc. São João Batista, Unid. Esc. Da Costa e Silva, Biblioteca Municipal Nasi Castro, Cooperativa Educacional de Amarante</t>
  </si>
  <si>
    <t xml:space="preserve">Sede do Cartório Eleitoral ao Povodo Chapada do  Filomeno </t>
  </si>
  <si>
    <t>Sede do Cartório Eleitoral ao Povoado Salobro II;</t>
  </si>
  <si>
    <t>Sede do Cartório Eleitoral aos Povoados Araras, Lagoa, Remanso, Malhadinha, Conceição, Caldeirão e Malhada;</t>
  </si>
  <si>
    <t>Sede do Cartório Eleitoral aos Povoados Bonito, Poço D’antas, Várzea, Descanso I e Elisio;</t>
  </si>
  <si>
    <t>Sede do Cartório Eleitoral aos Povoado Dois Coqueiros, Canindé, Nova Olinda, Unha-de-Gato Assentamento Chapada da Araras e Mimbó;</t>
  </si>
  <si>
    <t>Sede do Cartório Eleitoral ao Povoados Pé da Serra, Pintadas, Rodrigo Mendes, Emparedada, Pov. Novo Estado e Prata;</t>
  </si>
  <si>
    <t>Sede do Cartório Eleitoral aos Povoados Nova Conceição, Vereda e Saco dos Melos;</t>
  </si>
  <si>
    <t xml:space="preserve">Sede do Cartório Eleitoral aos Povoados Buritirana, Barra da Muquila e Periperi. </t>
  </si>
  <si>
    <t xml:space="preserve">                                                   PALMEIRAIS</t>
  </si>
  <si>
    <t>Sede do Cartório Eleitoral aos UE. Sebastião Soares Ribeiro, Sec. Municipal de Saúde, Unidade Esc. Josivan Ribeiro Bonfim, Unidade Esc. Maria Marinheira Veloso, Unid. Esc. Osandy Teixeira, Grupo Esc. Marechal da Fonseca(Pov. Pedras), Unid. Escolar Gonçalo</t>
  </si>
  <si>
    <t>Sede do Cartório Eleitoral aos Povoados Riacho dos Negros, Castelhano, Matinha e Piqui.</t>
  </si>
  <si>
    <t xml:space="preserve">Sede do Cartório Eleitoral aos Povoados Capumbas, Cirurgião, Estados Unidos, Calumbi e José Constâncio. </t>
  </si>
  <si>
    <t>ROTA 13</t>
  </si>
  <si>
    <t>Sede do Cartório Eleitoral aos Povoados Cafundó, Serra da Solta, São Vicente e Morros.</t>
  </si>
  <si>
    <t>ROTA 14</t>
  </si>
  <si>
    <t xml:space="preserve">Sede do Cartório Eleitoral aos Povoados Tranqueira, São Joaquim, Fazendinha, Mata Limpa e Buritizinho. </t>
  </si>
  <si>
    <t>Sede do Cartório Eleitoral – Escolar Monsenhor Lindolfo Uchôa – Secretaria Municipal do Desenvolvimento e Assistência Social – Emater – Secretaria Municipal de Saúde – Grupo Escolar Ministro Pedro Borges – Centro Cultural Maria Bonita – Instituto Nacional de Seguridade Social – INSS</t>
  </si>
  <si>
    <t>Sede do Cartório Eleitoral – Unidade Escolar Calisto Lobo (Premen) – Unidade Escolar Odorico Castelo Branco – Escola Municipal Eleutério Resende – Grupo Escolar Arêa – Leão Escola Municipal Naila Bucar – Escola Municipal Prof. Ribamar Leal – Unidade Escolar Câmara Júnior</t>
  </si>
  <si>
    <t>Sede do Cartório Eleitoral – Unidade Escolar Paulo Ferraz – Grupo Escolar Estefânia Conrado  – Unidade Escolar Polivalente – Secretaria Municipal de Educação – Grupo Escolar Fernando Marques – Escola Municipal Getúlio Vargas</t>
  </si>
  <si>
    <t>Sede do Cartório Eleitoral – Unidade Escolar José Francisco Dutra Unidade – Creche Municipal Eduardo de Carvalho Neiva – Escola Municipal Antônio Waquim – Grupo Escolar Antônio Nivaldo – Escola Municipal Prof. Binu Leão – Escola Municipal Raimundo Neiva – Unidade Escolar Sete de Setembro</t>
  </si>
  <si>
    <t>Sede do Cartório Eleitoral – Universidade Estadual do Piauí (UESPI) – Escola Municipal Marcos dos Santos Parente – Instituto Federal de Educação, Ciência e Tecnologia do Piauí (IFPI) – Escola Municipal Novo Papa Pombo – Posto de Saúde Leonardo Dudima Nunes Costa e Silva – ZONA RURAL</t>
  </si>
  <si>
    <t>Sede do Cartório Eleitoral – Unidade Escolar Zezinho Vasconcelos – Escola Municipal Aldenira Nunes – Posto de Saúde Euclides Carneiro de Araújo – Escola Municipal João Gonçalves Filho – ZONA RURAL</t>
  </si>
  <si>
    <t xml:space="preserve">Sede do Cartório Eleitoral – Colégio Estadual Osvaldo da Costa e Silva – Escola Municipal Professora Antoniêta Castro – CAPS II – Centro Tributário – Câmara Municipal de Floriano – Posto de Saúde João Elias Oka </t>
  </si>
  <si>
    <t>Sede do Cartório Eleitoral – Grupo Escolar Bucar Neto – Unidade Escolar Jacob Demes – Colégio Municipal Antônio Guilherme – Escola Municipal Dom Edilberto Dirkelborg – Escola Municipal Padre Pedro de Oliveira – Escola Municipal Barjonas Lobão</t>
  </si>
  <si>
    <t>Sede do Cartório Eleitoral – Escola Municipal Iracema Miranda – Unidade Escolar Djalma Nunes – Unidade Escolar Mirtes Demes – Escola Municipal Dona Aleluia – Escola Municipal Maria do Carmo Guida de Miranda – Colégio Industrial São Francisco de Assis – Centro de Educação Infantil Prof. Solimar de Alencar Lima – Escola Dorinha Carvalho</t>
  </si>
  <si>
    <t>Sede do Cartório Eleitoral – Escola Municipal Alexandre Nunes de Almeida – Penitenciária Gonçalo de Castro Lima – Escola Municipal Sérgio José de Sousa – Escola Muncipal Luís Crispiniano – Escola Municipal 8 de Julho</t>
  </si>
  <si>
    <t>Sede do Cartório Eleitoral – Escola Municipal Frutuoso Pacheco – Unidade Escolar Benedito Rodrigues da Silva</t>
  </si>
  <si>
    <t xml:space="preserve">UNID. ESC. Elpídio Monteiro – Pca. Elisio Bezerra Bairro Passagem das Pedras / Posto de Saude – Q-06 C-11 Bairro Cidade de Deus  / U.E. João Romualdo – Localidade Saquinho </t>
  </si>
  <si>
    <t xml:space="preserve">POSTO DE SAÚDE DO POVOADO DE CAPITÃO DE CAMPOS/PICOS POSTO DE SAUDE DO POVOADO DE MORRO GRANDE/PICOS CRECHE DOROTEA CRISTO DE OLIVEIRA RUA João Marinho, 987 Bairro BOA VISTA/PICOS </t>
  </si>
  <si>
    <t xml:space="preserve">UNID. ESC.  Antonio Marques – Bairro Matadouro PICOS / POSTO DE SAUDE DO POVOADO TORRÕES PICOS / UE NOSSA SENHORA DOS REMEDIOS PICOS – POVOADO TORRÕES. </t>
  </si>
  <si>
    <t>U.E Moura Barbosa Povoado. Oitis  s/n ,Zona Rural / U.E. Joaquim Rodrigues de S. Martins, Povoado. Gameleira dos Rodrigues S/n , Zona rural /  Grupo Escolar Dantas e Isidório Povoado Angico Branco dos Cassianos s/n , Zona Rural / U.E. Francisco Buenos Aires, Povoado Alegre, Zona Rural / U.E José Ferreira Lopes Povoado Altos s/n, Zona rural /  U.E Francisco Pio Irmão, Povoado Taboleiro dos Pio, Zona Rural / U.E José Pereira Leal, Povoado Angical dos Domingos, Zona Rural / U.E José Manoel da Cruz L. Sobrinho, Povoado Tabatinga, Zona Rural.</t>
  </si>
  <si>
    <t>U.E. Nossa Senhora Aparecida s/n, Bairro DNER, U.E Nossa Senhora Aparecida, Bairro Morro da AABB / UFPI-UNIVERSIDADE FEDERAL DO PIAUI, Rua Cicero Eduardo, Bairro Parque de Exposição.</t>
  </si>
  <si>
    <t>POSTO DE SAUDE DO BAIRRO CONDURU PICOS / U.E. Dirceu Arcoverde Conjunto Petrônio Portela, Cohab s/n – Bairro Paraibinha / U.E. Joaquim Nicolau, Conjunto Petrônio Portela – Bairro Paraibinha / U.E. Raimundo José Teixeira, Povoado Malhada Grande Dos Teixeira / U.E. Marcos de Sousa, Povoado Samambaia.</t>
  </si>
  <si>
    <t>U.E. Pe. Madeira, Rua Francisco Frota, Centro / U.E. Ozildo Albano, Rua Marcos Parente s/n – Centro / U.E. Coelho Rodrigues s/n – Centro.</t>
  </si>
  <si>
    <t>U.E. Landre Sales, Rua Monsenhor Hipólito – Centro / PREMEM – Escola Técnica Estadual Petrônio Portela – Rua Monsenhor Hipólito s/n – Bairro Canto da Várzea.</t>
  </si>
  <si>
    <t xml:space="preserve">UIDADE ESCOLAR FRANCISCO BARBOSA DE MOURA, AV. INDUSTRIAL, S/N / ASSOCIAÇAO DOS POBRES DE SANTO ANTONIO, RUA PADRE CICERO S/N, Bairro CENTRO / SECRETARIA ESTADUAL DA FAZENDA, RUA COELHO RODRIGUES S/N, Bairro CENTRO
</t>
  </si>
  <si>
    <t>U.E. Francisco Santos, Rua Santo Inácio s/n, Bairro Bomba / FUNASA -Antigo Prédio da APAE, Rua São Vicente s/n – Bomba / U.E. Duque de Caxias, Bairro Aerolândia / Salão Paroquial Rua João XXIII, Bairro Paroquial.</t>
  </si>
  <si>
    <t>Posto de Saúde Dr. Cleomar Batista de Silva, Bairro Belo Norte / Penitenciaria João de Deus Barros, Bairro Altamira / FACULDADE R. SÁ, Bairro Altamira / U.E. José Lopes Barbosa, Localidade Três Potes /  U.E. Elias Gomes Neto, Povoado Mirolândia / U.E. João Gomes Sobrinho, Povoado Chapada do Fio.</t>
  </si>
  <si>
    <t>U.E. Mario Martins, Rua Padre Cicero, 160 – Bairro Junco / U.E. Miguel Lidiano s/n, Bairro Junco / Posto de Saude do Bairro Pedrinhas Rua Projetada s/n , Bairro Pedrinhas / U.E. João José de Moura, Rua São Francisco s/n, Bairro Pedrinhas / U.E. Julieta Neiva Nunes, Bairro Pantanal / U.E. José Hermenevides de Almondes, Povoado Morrinhos / U.E. Acelino Araújo, Povoado Valparaíso.</t>
  </si>
  <si>
    <t>U ESCOLAR JORGE LEOPOLDO, BAIRRO CATAVENTO / U E DORINHA XAVIER, CONJUNTO MORADA NOVA / U ESCOLAR PEDRO CARDEAL, POVOADO GAMELEIRA DOS GALDINOS / U ESCOLAR GABRIEL JUSTINO DE OLIVEIRA, POVOADO DAS CARNAIBAS / U ESCOLAR EXPEDITO ALBANO DE MOURA, POVOADO CURRALINHOS / UE PETRONIO DE OLIVEIRA LOPES, POVOADO BOCOLÔ</t>
  </si>
  <si>
    <t>U.E. Vidal de Freitas, Bairro Bomba / U.E. Marcos Parente, Bairro Bomba / U.E. Petrônio Portela, Bairro São José / Creche Municipal Zeca Curica, Bairro Morada do Sol.</t>
  </si>
  <si>
    <t>ROTA 15</t>
  </si>
  <si>
    <t>Nona Diretoria Regional de Saúde, Av. Cap. Felipe de Araújo Rocha s/n – Bairro Ipueiras / U.E. Francisco José de Araújo, Rua Francisco José de Araújo s/n, Morro da Macambira / U.E. Francisco Anacleto da Luz, Povoado Malhada Grande dos Anacletos / UE escolar São Gabriel Povoado Cipauba Picos / U. E. Borges de Sousa, Povoado Umari / U.E. José Alves de Oliveira, Povoado Lagoa Comprida.</t>
  </si>
  <si>
    <t>ROTA 16</t>
  </si>
  <si>
    <t>U.E. Dom Paulo Libório, Povoado Cristovinho / U.E. João Raimundo de Sousa, Povoado Jundo dos Monteiros / Povoado Angico Torto / U.E. Dona Benedita, Povoado José Gomes do Rego (Chapada do Mucambo)</t>
  </si>
  <si>
    <t>Rota 17</t>
  </si>
  <si>
    <t xml:space="preserve">UE HELVIDIO NUNES DE BARROS, POV FÁTIMA / UE FÉLIX PEREIRA DE CARVALHO, LAGOA DOS FELIX / UE JOSE RUFINO DA SILVA, COROATÁ PICOS  </t>
  </si>
  <si>
    <t>ROTA 18</t>
  </si>
  <si>
    <t>Posto de Saúde do Povoado Saco das Cabaças / Unidade Escolar Manoel Borges de Sousa, Povoado Roça Velha</t>
  </si>
  <si>
    <t>ROTA 19</t>
  </si>
  <si>
    <t>U.E. Miguel Antônio da Rocha, Povoado Angico Branco I / U.E. Francisco Teixeira, Povoado Angico Branco dos Pampas / U.E. São José, Rua André de Moura Leal s/n, Centro de Aroeiras do Itaim / U.E. Cosme Ribeiro de Sousa, Povoado Fazenda Nova</t>
  </si>
  <si>
    <t>ROTA 20</t>
  </si>
  <si>
    <t>U.E. Nossa Senhora dos Remédios, Povoado Modesto Lopes (Pai Amaro), / U.E. Cicero Francisco de Moura, Povoado Angical dos Marotos / U.E. Francisca Mary L. Bezerra, Povoado São Rafael / U.E. Moura Carvalho, Povoado Ponta da Serra / U.E. Geraldino Clevis, Centro de Paquetá.</t>
  </si>
  <si>
    <t>ROTA 21</t>
  </si>
  <si>
    <t>U.E. Gabriel Francisco de Moura, Povoado retiro da Conceição / U.E. Manoel Gonçalves, Povoado Tiradentes / U.E. Lagoa do Tucano, Povoado Lagoa do Tucano</t>
  </si>
  <si>
    <t>ROTA 22</t>
  </si>
  <si>
    <t xml:space="preserve">U.E. Timóteo Cardoso, Povoado Barrocão / U.E. Augustinho José Garcia, Povoado Santo Amaro (Canabrava)  U.E. Ciríaco Ferreira de Sousa, Povoado Tronco / U.E.Raimundo Eulálio, Povoado Gentil (Mutamba) </t>
  </si>
  <si>
    <t>Sede do Cartório de Piripiri aos Povoados “Sertão de Dentro, Formosa, Lajes dos Fideles e Olho D'água Grande”</t>
  </si>
  <si>
    <t>Partindo da Sede do Cartório com destino aos Povoados da Zona Rural de Piripiri, a saber: Pé de Serra, Cupins, Açúde do Governo e Baixão</t>
  </si>
  <si>
    <t>Partindo da Sede do Cartório aos Povoados da Zona Rural de Piripiri, a saber: Pequi, Açúde da Baixa, Furnas, São José e Poço.</t>
  </si>
  <si>
    <t>Partindo da Sede do Cartório aos Povoados da Zona Rural de Piripiri, a saber: Caldeirão, Banda, Angical do DNOCS e São Luís.</t>
  </si>
  <si>
    <t>Sede do Cartório aos Povoados Canto da Várzea, Várzea I e Assent. Residência.</t>
  </si>
  <si>
    <t>Sede do Cartório aos Povoados Vereda do Zezinho, Bela Vista e Marinheiro.</t>
  </si>
  <si>
    <t>Sede do Cartório aos Povoados Suçuarana e Santa Rosa</t>
  </si>
  <si>
    <t>Sede do Cartório aos Povoados Vertentes, Palmeira dos Urquizas , Gameleira e Lagoa de Dentro.</t>
  </si>
  <si>
    <t>Sede do Cartório aos Povoados Pé do Morro, Saco Dantas e Romão.</t>
  </si>
  <si>
    <r>
      <rPr>
        <sz val="10"/>
        <color rgb="FF000000"/>
        <rFont val="Arial"/>
        <family val="2"/>
      </rPr>
      <t>Sede do Cartório aos Povoados Oiticica, Barreirinha, Jardim e Corrente</t>
    </r>
    <r>
      <rPr>
        <b/>
        <sz val="12"/>
        <color rgb="FF000000"/>
        <rFont val="Arial"/>
      </rPr>
      <t>.</t>
    </r>
  </si>
  <si>
    <t>PERÍMETRO URBANO DE  PIRIPIRI/PI - ZONA NORTE 01</t>
  </si>
  <si>
    <t>PERÍMETRO URBANO DE  PIRIPIRI/PI – ZONA NORTE 02</t>
  </si>
  <si>
    <t xml:space="preserve">PERÍMETRO URBANO DE  PIRIPIRI/PI - ZONA NORTE 03 </t>
  </si>
  <si>
    <t>PERÍMETRO URBANO DE  PIRIPIRI/PI – CENTRO</t>
  </si>
  <si>
    <t>PERÍMETRO URBANO DE  PIRIPIRI/PI - ZONA SUL 01</t>
  </si>
  <si>
    <t>PERÍMETRO URBANO DE  PIRIPIRI/PI - ZONA SUL 02</t>
  </si>
  <si>
    <t>ROTA 17</t>
  </si>
  <si>
    <t>PERÍMETRO URBANO DE  PIRIPIRI/PI - ZONA SUL 03 (Acrescentado um local de votação)</t>
  </si>
  <si>
    <t>Sede do Cartório para a Zona Rural de Brasileira, saber: Povoados Piçarra, Saco dos Polidórios e Data Veados</t>
  </si>
  <si>
    <t>Sede do Cartório em Piripiri à Zona Rural de Brasileira: Povoados Santo Amaro, Iús,  Gado Bravo, Poção e Mocambinho</t>
  </si>
  <si>
    <t xml:space="preserve">Sede do Cartório em Piripiri à Zona Rural de Brasileira: Povoados Ass. Boa Esperança e Conceição de Baixo, </t>
  </si>
  <si>
    <t>PERÍMETRO URBANO DE  BRASILEIRA/PI - CENTRO-NORTE</t>
  </si>
  <si>
    <t>PERÍMETRO URBANO DE  BRASILEIRA/PI -CENTRO</t>
  </si>
  <si>
    <r>
      <rPr>
        <sz val="11"/>
        <color rgb="FF000000"/>
        <rFont val="Arial"/>
        <family val="2"/>
      </rPr>
      <t xml:space="preserve">ASSOCIAÇÃO RURAL ( </t>
    </r>
    <r>
      <rPr>
        <b/>
        <sz val="10"/>
        <color rgb="FF000000"/>
        <rFont val="Arial"/>
        <family val="2"/>
      </rPr>
      <t>SECRET. DE AGRIC</t>
    </r>
    <r>
      <rPr>
        <sz val="10"/>
        <color rgb="FF000000"/>
        <rFont val="Arial"/>
        <family val="2"/>
      </rPr>
      <t>.) - AUDITÓRIO PE. NORBERTO - CENTRO DE TREINAMENTO BOA NOVA (</t>
    </r>
    <r>
      <rPr>
        <b/>
        <sz val="10"/>
        <color rgb="FF000000"/>
        <rFont val="Arial"/>
        <family val="2"/>
      </rPr>
      <t>ASOP</t>
    </r>
    <r>
      <rPr>
        <sz val="10"/>
        <color rgb="FF000000"/>
        <rFont val="Arial"/>
        <family val="2"/>
      </rPr>
      <t>) - UNIDADE ESCOLAR CIPRIANO LEITE (</t>
    </r>
    <r>
      <rPr>
        <b/>
        <sz val="10"/>
        <color rgb="FF000000"/>
        <rFont val="Arial"/>
        <family val="2"/>
      </rPr>
      <t>SABORÁ</t>
    </r>
    <r>
      <rPr>
        <sz val="10"/>
        <color rgb="FF000000"/>
        <rFont val="Arial"/>
        <family val="2"/>
      </rPr>
      <t>) - PREFEITURA MUNICIPAL - CÂMARA MUNICIPAL</t>
    </r>
  </si>
  <si>
    <r>
      <rPr>
        <sz val="11"/>
        <color rgb="FF000000"/>
        <rFont val="Arial"/>
        <family val="2"/>
      </rPr>
      <t xml:space="preserve">GINÁSIO PROFESSOR FELIPINO ORSANO </t>
    </r>
    <r>
      <rPr>
        <b/>
        <sz val="10"/>
        <color rgb="FF000000"/>
        <rFont val="Arial"/>
        <family val="2"/>
      </rPr>
      <t>(CNEC)</t>
    </r>
    <r>
      <rPr>
        <sz val="11"/>
        <color rgb="FF000000"/>
        <rFont val="Arial"/>
        <family val="2"/>
      </rPr>
      <t xml:space="preserve"> - IAPEP – COMPLEXO ESCOLAR </t>
    </r>
    <r>
      <rPr>
        <sz val="10"/>
        <color rgb="FF000000"/>
        <rFont val="Arial"/>
        <family val="2"/>
      </rPr>
      <t xml:space="preserve">TERTULIANO BRANDÃO FILHO - </t>
    </r>
    <r>
      <rPr>
        <sz val="11"/>
        <color rgb="FF000000"/>
        <rFont val="Arial"/>
        <family val="2"/>
      </rPr>
      <t xml:space="preserve">UNIDADE ESCOLAR </t>
    </r>
    <r>
      <rPr>
        <sz val="10"/>
        <color rgb="FF000000"/>
        <rFont val="Arial"/>
        <family val="2"/>
      </rPr>
      <t xml:space="preserve">MARIA MENDES MOURÃO - </t>
    </r>
    <r>
      <rPr>
        <sz val="11"/>
        <color rgb="FF000000"/>
        <rFont val="Arial"/>
        <family val="2"/>
      </rPr>
      <t>UNIDADE ESCOLAR DEPUTADO MILTON BRANDÃO - UNID. ARRECADADORA DE PEDRO II (</t>
    </r>
    <r>
      <rPr>
        <b/>
        <sz val="10"/>
        <color rgb="FF000000"/>
        <rFont val="Arial"/>
        <family val="2"/>
      </rPr>
      <t xml:space="preserve">COLETORIA ESTADUAL) - </t>
    </r>
    <r>
      <rPr>
        <sz val="11"/>
        <color rgb="FF000000"/>
        <rFont val="Arial"/>
        <family val="2"/>
      </rPr>
      <t>CENTRO SOCIAL FLORISA SILV</t>
    </r>
  </si>
  <si>
    <t>UNIDADE ESCOLAR TOMAZ CAFÉ DE OLIVEIRA - APAE - UNID. ESC. MANOEL NOGUEIRA LIMA (MULTIRÃO) - CENTRO PAROQUIAL SÃO JOSÉ  (VILA) - UNID. ESC. TERTULIANO SOLON BRANDÃO (VILA) - UNID. ESCOLAR JOÃO BENÍCIO DA SILVA (VILA) - UNID. ESC. MONS. LOTARIO WEBER (VILA</t>
  </si>
  <si>
    <t>UNIDADE ESCOLAR TEODORO OLEGARIO DE LIMA(ENJEITADO) - UNID. ESC. DA ROÇA DOS PEREIRAS - UNID. ESC. MUNIC. DO OLHO DÁ ÁGUA DOS PAULINOS  - UNIDADE ESC. DO CIPÓ DE CIMA  - UNID. ESC. DA LAGOA DO SUCURUJU - UNID. ESCOLAR DO OLHO D’AGUA DOS ALEXANDRINOS - UNI</t>
  </si>
  <si>
    <t>U. E. EXPEDITO PINHEIRO DOS SANTOS (GOIABEIRA) - UNID. ESC. TOMAZ GONÇALVES DE SOUSA (PEQUIS) - UNID. ESC. DA PALMEIRA DOS FERREIRAS - UNID. ESC. MUNICIPAL LOURENÇO BARROSO (CARNAUBINHA) - ASSOCIAÇÃO DOS MORADORES DA CHÃ  DO LAMBEDOR</t>
  </si>
  <si>
    <t>UNID. ESC. PROF. MANOEL CUNHA (SERRA DOS MATÕES) - UNIDADE ESCOLAR DO SÃO JOÃO
OBS: (GRUPO ESCOLAR DA TROMBA) – DOMINGOS MOURÃO
UNID. ESCOLAR DA COMUNIDADE CARNAÚBAS - UNID. ESCOLAR DO CARAGUEIJO – UNID. ESCOLAR BÁRBARA MARIA DE JESUS (MANGABEIRA)
OBS: RO</t>
  </si>
  <si>
    <t>UNID. ESCOLAR JOAQUIM RUFO  (CANTINHO) - UNID. ESCOLAR DA ROÇA VELHA - UNID. ESC. ALFREDO MONTEIRO ALVES  (PALMEIRA DOS SOARES) - GRUPO ESC. ANTONIO GONÇALVES PEREIRA - (GENIPAPEIRO DOS LUCIANOS).</t>
  </si>
  <si>
    <t>UNIDADE ESCOLAR DA TAPERA DOS VITAL - UNIDADE ESCOLAR DE SANTO ANTONIO DOS PINHEIROS - GRUPO ESC. MUNIC. DO MUFUMBO - ESCOLA MUNIC. DO CANTO DA VARZEA.</t>
  </si>
  <si>
    <t>ESC. MUNICIPAL JOÃO MENDES BARROSO (FELIPE) - SALAO DA ESCOLA PARQ. DE SÃO LUIS - GRUPO ESCOLAR DOS TUCUNS DOS DONATOS - UNID. ESC. GONÇALO LOPES TEIXEIRA (LAPA) - UNIDADE ESCOLAR VALE DO SÃO FRANCISCO.</t>
  </si>
  <si>
    <t>ESCOLA MUNICIPAL DO CANCÃO - UNIDADE ESCOLAR DA  AROEIRA - GRUPO ESCOLAR DO OLHO D’AGUA DO MEIO - CENTRO COMUNITÁRIO DOS TUCUNS DOS PEDROS - UNID. ESC. FRANCISCO RODRIGUES DE SOUSA (SÃO BRAZ).</t>
  </si>
  <si>
    <t>DOMINGOS MOURÃO</t>
  </si>
  <si>
    <t>UNID. ESC. GONÇALO DOMINGOS DE OLIVEIRA (CAJUEIRO) - UNIDADE ESCOLAR MARIA ISAIAS DE JESUS - UNIDADE ESCOLAR MONSENHOR UCHÔA - CÂMARA MUNICIPAL - PREFEITURA MUNICIPAL - POSTO DE SAÚDE - UNIDADE ESC. DA CACHOEIRINHA - UNIDADE ESCOLAR DO PAU D’ARCO - UNIDAD</t>
  </si>
  <si>
    <t>MILTON BRANDÃO</t>
  </si>
  <si>
    <t>UNID. ESC. DO AÇUDE DOS DANDOURAS - UNID. ESC. DO BRACINHO - UNID. ESC. Mº DE LOURDES SOARES  (SÃO GONÇALO) - UNID. ESC. DONATO ALVES PEREIRA  (CAJUEIRO) - UNID ESC. DE  BOM PRINCÍPIO - UNID. ESC.  DIOGO DA SILVA (MILTON BRANDÃO) – UNID. ESC. DO BREJINHO.</t>
  </si>
  <si>
    <t>UNID. ESC. DE BARRA DO RIO - UNID. ESCOLAR CANDIDO PEREIRA DA SILVA (SÃO VICENTE) - UNID. ESC. ALICE MARIA DA CONCEIÇÃO (CALDEIRÃO DOS BRANDÃO/PAU D’ ÁRCAL) - UNID. ESC. DA FRAZA.</t>
  </si>
  <si>
    <t>LAGOA DE SÃO FRANCISCO</t>
  </si>
  <si>
    <t>ESC. MUNICIPLA FELIPE GOMES DE MELO (CABECEIRA) - ESC. MUNICIPAL DO CÓRREGO - UNIDADE ESCOLAR DO NAZARÉ - GRUPO ESCOLAR DO SOSSEGO - UNIDADE ESCOLAR PROF. JOSÉ SOARES DA SILVA (ENGANO DE BAIXO).</t>
  </si>
  <si>
    <t>UNID. Escolar Zilda Gonçalves - UND. ESCOLAR ARTUR GONÇALVES DE SOUSA - ESCOLA MUNICIPAL DO CABREIRO - ESC. MUNIC. ANTONIO DE OLIVEIRA BARROS (MORORÓ) - ESC. MUNIC. ELPÍDIO GOMES DO NASCIMENTO (CIPÓ) - GRUPO ESC. DO ALAZÃO.</t>
  </si>
  <si>
    <t>Sede do Cartório Eleitoral ao Centro Municipal de Educação</t>
  </si>
  <si>
    <t xml:space="preserve">Sede do Cartório Eleitoral aos Pov. Riacho Seco, Olho D'Água, Cacimbas e Sal </t>
  </si>
  <si>
    <t>Sede do Cartório Eleitoral ao Pov. Pedra Branca, Barra do Bonito, Sítio do Badu e Angical.</t>
  </si>
  <si>
    <t>Sede do Cartório Eleitoral aos Pov. Salgado, Moreira, Lagoa dos Currais e Chapada do Oseas.</t>
  </si>
  <si>
    <t xml:space="preserve">Sede do Cartório Eleitoral aos Pov. Ponta da Serra, Ladeira, Cansanção, Rosilho e Cachoeirinha. </t>
  </si>
  <si>
    <t>Sede do Cartório Eleitoral à UE Iracema Ribeiro, UE Malaquias Ribeiro, Câmara Municipal, CRAS, Creche Municipal, Sindicato Rural, Pov. Lagoa das Vacas, Pov. Queimada da Roça.</t>
  </si>
  <si>
    <t xml:space="preserve">Sede do Cartório Eleitoral aos Pov. Angico Torto e Ingazeira. </t>
  </si>
  <si>
    <t>Sede do Cartório Eleitoral ao Pov. Sítio do Mocó e às UE Raquel Ferreira, e UE Monsenhor Nestor (sede)</t>
  </si>
  <si>
    <t xml:space="preserve">Sede do Cartório Eleitoral aos Pov. Poço do Angico, Coroatá, Lagoinha e Malhadinha. </t>
  </si>
  <si>
    <t>Sede do Cartório Eleitoral aos Pov. Santa Teresa e Pov. Campestre.</t>
  </si>
  <si>
    <t>Sede do Cartório Eleitoral aos Pov. Curral de Ramos, Frade, Salininha, Riacho da Jurema e Lages de Pedra.</t>
  </si>
  <si>
    <t>Sede do Cartório Eleitoral ao Ginásio Moderno (CEMTI), UE Edith Nobre, UE Gercílio Macedo, UE Rosa Teixeira e UE Edivaldo Belo.</t>
  </si>
  <si>
    <t>Sede do Cartório Eleitoral a Santa Luzia (UE Maria Ribeiro), Milonga (UE Edson Ferreira), Gavião (UE Eliacim Mauriz)</t>
  </si>
  <si>
    <t xml:space="preserve">Sede do Cartório Eleitoral aos Pov. Novo Zabelê e Serra Branca. </t>
  </si>
  <si>
    <t>Sede do Cartório Eleitoral ao Pov. Onça.</t>
  </si>
  <si>
    <t xml:space="preserve">Sede do Cartório Eleitoral a UE Deolindo Lima (São Félix), UE Epitácio Pamplona (Paraiso das Aves), UE Madre Lucia (Primavera), UESPI, Projeto Sertanejo, e UE José Leandro. </t>
  </si>
  <si>
    <t>Sede do Cartório Eleitoral aos, Feichadão, Lagoa do Meio, Pé do Morro, Gameleira, Novo Horizonte</t>
  </si>
  <si>
    <t>Sede do Cartório Eleitoral aos Pov. Lagoa de Fora, Baixão do Sítio, Currais</t>
  </si>
  <si>
    <t>Sede do Cartório Eleitoral aos Pov. Lagoa das Emas, Firmeza, Moisés, São Vitor.</t>
  </si>
  <si>
    <r>
      <rPr>
        <sz val="12"/>
        <color rgb="FF000000"/>
        <rFont val="Arial"/>
      </rPr>
      <t>OBJETO</t>
    </r>
    <r>
      <rPr>
        <sz val="11"/>
        <color rgb="FF000000"/>
        <rFont val="Arial"/>
      </rPr>
      <t xml:space="preserve">: </t>
    </r>
    <r>
      <rPr>
        <sz val="12"/>
        <color rgb="FF000000"/>
        <rFont val="Arial"/>
      </rPr>
      <t>CONTRATAÇÃO DE SERVIÇOS DE TRANSPORTE DE URNAS ELETRÔNICAS E CABINAS DE VOTAÇÃO E UM POLICIAL PARA AS ELEIÇÕES 2022</t>
    </r>
  </si>
  <si>
    <t>Zona Urbana- Cidade</t>
  </si>
  <si>
    <t>Sangue/ Santa Teresa/ Tucuns</t>
  </si>
  <si>
    <t xml:space="preserve">Flores/ Vereda do Mato/ Pratinha </t>
  </si>
  <si>
    <t>Maliça/ Ambrosio/ Puça</t>
  </si>
  <si>
    <t>Buriti Partido/ Baixa Funda / Nova Santa Rosa</t>
  </si>
  <si>
    <t>Ponte/ Porto Velho</t>
  </si>
  <si>
    <t>Barra da Volta/ Sousa</t>
  </si>
  <si>
    <t>Antônio Almeida, Assentamento Beleza, Povoado Oiteiro e Povoado Brejão</t>
  </si>
  <si>
    <t>Porto Alegre/ Povoado Santa Rosa</t>
  </si>
  <si>
    <t>Saindo da sede do cartório com destino aos povoados de Brejão e São José</t>
  </si>
  <si>
    <t>Saindo da sede do cartório com destino aos povoados de Poço e Palestina</t>
  </si>
  <si>
    <t xml:space="preserve">Saindo da Sede do Cartório com destino ao povoado de Lourenço </t>
  </si>
  <si>
    <t>Saindo da Sede do Cartório com destino ao povoado de Bamburral</t>
  </si>
  <si>
    <t>Saindo da Sede do Cartório com destino à cidade de Redenção</t>
  </si>
  <si>
    <t>Saindo da sede do cartório com destino aos povoados de São Marcos, Corrente Para, Tucunzal e Parabatins</t>
  </si>
  <si>
    <t>Saindo da sede do cartório com destino aos povoados de Brejo da Conceição, Sobradinho, Pirajá e Laranjeira</t>
  </si>
  <si>
    <t>Saindo da sede do Cartório com destino aos povoados de Terçado e Agrovila</t>
  </si>
  <si>
    <t>Saindo da sede do Cartório com destino aos povoados Barra do Correntinho, Buritizal e Largos</t>
  </si>
  <si>
    <t>Saindo da sede do Cartório com destino ao povoado de Currais</t>
  </si>
  <si>
    <t>Saindo da sede do Cartório com destino aos povoados de Marco Julio, Piripiri e Assentamento Conceição</t>
  </si>
  <si>
    <t>Saindo da sede do Cartório com destino aos povoados de Eugenopolis, Barra Verde, Mocambinho e Corrente dos Matões</t>
  </si>
  <si>
    <t>Saindo da sede do Cartório com destino às seções da cidade de Bom Jesus</t>
  </si>
  <si>
    <t>SEDE DA ZE a Creche Carlos do Rêgo Monteiro, U. E. Barão de Gurguéia, Centro Professora Maria de Jesus Marques Santana, Creche Maria Auri Sampaio Nery, U. E. Lilásia Marques, Creche Maria Consuelo do Rego Alencar, U. E. Prof. Clívia Boavista do Rêgo Monteiro</t>
  </si>
  <si>
    <t xml:space="preserve">SEDE DA ZE a Casa Amarela, U. E. Pe. Luís Brasileiro, Ginásio Estadual Filinto Rego, U E Padre Antônio José do Rêgo, G. E. Murilo Braga, Creche Maria Haydee Costa Medeiros, G. E. Maria Castelo Branco </t>
  </si>
  <si>
    <t>SEDE DA ZE a U. E. Irmã Maria Simplícia, Creche Jacira Abreu do Rêgo Monteiro, U E Maria de Lourdes Craveiro, U. E. Marcos Parente, U. E. Benedito Moura</t>
  </si>
  <si>
    <t>SEDE DA ZE a Baixa Grande, Mundo Novo, Novo Nilo, Bandeira, Liberdade e Bebedouro</t>
  </si>
  <si>
    <t>SEDE DA ZE a São Bernardo, Monte Castelo, David Caldas, Morada Nova, Sapucaia e Bom Principio</t>
  </si>
  <si>
    <t>SEDE DA ZE a Tabocas, Concórdia, Santa Rosa e Mussum</t>
  </si>
  <si>
    <t>SEDE DA ZE a Buriti Alegre, Formosa, Angelim, São Francisco, Jenipapeiro, Caldeirão e Vinagreira</t>
  </si>
  <si>
    <t>SEDE DA ZE a São Joaquim, Côcos, Vermelha, Zundão dos Binhas e Santa Rita</t>
  </si>
  <si>
    <t>SEDE DA ZE a Salobro, U. E. Alfredo da Silva Costa, U E Elon Machado Moita, Pré-Escolar Vovó Belinha, Prefeitura Municipal, E. M. Mãe Neusa Costa, U. E. Pau Chapada, Poços dos Gaspar, Poços D`água e Cacimba de Dentro</t>
  </si>
  <si>
    <t>SEDE DA ZE a Divinópolis, Volta dos Cadetes, Soares, Bananal e Sítio</t>
  </si>
  <si>
    <t>Unidade Escolar José Teixeira filho – Localidade Lembrança – Zona Rural</t>
  </si>
  <si>
    <t>Posto de Saúde Adauto Coutinho – Localidade Lembrança – Zona Rural</t>
  </si>
  <si>
    <t>Posto de Saúde Leônidas Melo – Localidade São José dos Monteiros – Zona Rural</t>
  </si>
  <si>
    <t>Unidade Escolar Matões – Localidade Matões – Zona Rural</t>
  </si>
  <si>
    <t>Unidade Escolar Eudoxio Melo – Localidade Cupins – Zona Rural</t>
  </si>
  <si>
    <t>Unidade Escolar Raimunda Nery – Localidade Poços – Zona Rural</t>
  </si>
  <si>
    <t>Unidade Escolar Carolina Rodrigues – Localidade Condessa – Zona Rural</t>
  </si>
  <si>
    <t>Unidade Escolar João Batista da Silva – Localidade Calção Redondo – Zona Rural</t>
  </si>
  <si>
    <t>Unidade Escolar laurentino Rebelo – Localidade Pau D’Arco – Zona Rural</t>
  </si>
  <si>
    <t>Unidade Escolar José Rebelo do Rêgo – Localidade Piedade – Zona Rural</t>
  </si>
  <si>
    <t>Unidade Escolar Raimundo Gonçalves – Localidade São José dos Monteiros – Zona Rural</t>
  </si>
  <si>
    <t>Unidade Escolar DR. Rocha Furtado – Localidade Centro do São José do Almir – Zona Rural</t>
  </si>
  <si>
    <t>Unidade Escolar Chico Noca – Lacalidade Angelim – Zona Rural</t>
  </si>
  <si>
    <t>Unidade Escolar Nestor Pedro/Helly Guimarães – Localidade Centro do Designo – Zona Rural</t>
  </si>
  <si>
    <t>Unidade Escolar Creusa Mendes – Localidade Porto do Designo – Zona Rural</t>
  </si>
  <si>
    <t>Unidade Escolar José de Deus Lacerda – Lacalidade Mato Seco – Zona Rural</t>
  </si>
  <si>
    <t>Unidade Escolar Ana Costa Miranda – Localidade Buritirana – Zona Rural</t>
  </si>
  <si>
    <t>Unidade Escolar Serafina Azevedo – Localidade Olho D’agua dos Azevedos – Zona Rural</t>
  </si>
  <si>
    <t>Posto de Saúde do Tamanduá – Localidade Tamanduá – Zona Rural</t>
  </si>
  <si>
    <t>Posto de Saúde Joaquim Pereira Barros – Localidade Vila Tapuio – Zona Rural</t>
  </si>
  <si>
    <t>Unidade Escolar José Benedito – Localidade Vila Tapuio – Zona Rural</t>
  </si>
  <si>
    <t>Unidade Escolar Florisa Lacerda – Localidade Jenipapeiro da Mata – Zona Rural</t>
  </si>
  <si>
    <t>Unidade Escolar Raimunda Torres – Localidade Remanso – Zona Rural</t>
  </si>
  <si>
    <t>Unidade Escolar Família Agrícola – EFA – Localidade Conrado – Zona Rural</t>
  </si>
  <si>
    <t>Unidade Escolar Francisco Fontinele – Tamanduá – Zona Rural</t>
  </si>
  <si>
    <t>Unidade Escolar Saul Alves Pereira – Vila Santa Cruz – Zona Rural</t>
  </si>
  <si>
    <t>Unidade Escolar Mariano Mendes – Centro – Zona Urbana</t>
  </si>
  <si>
    <t>Centro de Especialidade Odontológicas – CEO – Centro – Zona Urbana</t>
  </si>
  <si>
    <t>Prefeitura Municipal de Miguel Alves – PI – Centro – Zona Urbana</t>
  </si>
  <si>
    <t>Unidade Escolar Jardim Almiralice Medeiros – Centro – Zona Urbana</t>
  </si>
  <si>
    <t>Posto de Saúde Hamilton Azevedo – Centro – Zona Urbana</t>
  </si>
  <si>
    <t>Unidade Escolar Dirceu Arcoverde – Centro – Zona Urbana</t>
  </si>
  <si>
    <t>Posto de Atendimento INSS – Centro – Zona Urbana</t>
  </si>
  <si>
    <t>Creche Professora Maria do Carmo Rebelo do Rêgo – São Miguel – Zona Urbana</t>
  </si>
  <si>
    <t>Unidade Escolar Pio XII – Centro – Zona Urbana</t>
  </si>
  <si>
    <t>Unidade Escolar Cecília lacerda – Centro – Zona Urbana</t>
  </si>
  <si>
    <t>Unidade Escolar Santa Rita de Cássia – Vacaria – Zona Urbana</t>
  </si>
  <si>
    <t>Unidade Escolar Vicente de Paula – Forqulha – Zona Urbana</t>
  </si>
  <si>
    <t>Unidade de Fisioterapia – Centro – Zona Urbana</t>
  </si>
  <si>
    <t>Secretaria de Educação – Centro – Zona Urbana</t>
  </si>
  <si>
    <t>Cartório Eleitoral – Morada Nova - Maria Antonieta – Carmina Veloso - Santo Antônio – Emater – Clovis Veloso – Jaime Lima Verde – Cartório Eleitoral</t>
  </si>
  <si>
    <t>Cartório Eleitoral – Cônego Acilino – Cinéas Veloso – Oto Martins Veloso – Joaquim Manoel - Ieda Lima Verde – Ponta D'agua - Cartório Eleitoral</t>
  </si>
  <si>
    <t>Cartório Eleitoral – Santa Rosa – João Pires – Aparecida – Oiticica – Cartório Eleitoral</t>
  </si>
  <si>
    <t>Cartório Eleitoral – Palmeirinha – Isidória – Buritizal – Vereda Comprida – Cartório Eleitoral</t>
  </si>
  <si>
    <t>Cartório Eleitoral – Campos – Tabuleta – Cartório Eleitoral</t>
  </si>
  <si>
    <t>Cartório Eleitoral – Dirceu Arcoverde – Eustáquio Portela – Chagas Rodrigues – Serrote – Aprazível – Areias – Cartório Eleitoral</t>
  </si>
  <si>
    <t>Cartório Eleitoral – Bento Gonçalves – Santana – Caraíbas - Capão I – Cartório Eleitoral</t>
  </si>
  <si>
    <t>JAICÓS</t>
  </si>
  <si>
    <t>Saída da sede do Cartório Eleitoral em Jaicós/PI à U. E. Francisco Crisanto de Sousa, localizada bairro Serranópolis, Jaicós/PI; U. E. Anísio de Abreu, localizada bairro Serranópolis, Jaicós/PI; Grupo Escolar Frutuoso Jusselino, localizada bairro Serranópolis, Jaicós/PI; Câmara Municipal de Jaicós, localizada no bairro Centro, Jaicós/PI; Sindicato dos trabalhadores rurais de Jaicós, localizado no bairro Centro, Jaicós/PI; U. E. Lily Silveira, localizada no bairro Nova Olinda, Jaicós/PI; Grupo Escolar Lira Alencar, localizada no bairro Nova Olinda, Jaicós/PI; Grupo Escolar Prof. Mariano da Silva Neto, localizada no bairro Nova Olinda, Jaicós/PI; U. E. João Elpídio de Carvalho, localizada no Povoado Sítio, Jaicós-PI.</t>
  </si>
  <si>
    <r>
      <rPr>
        <sz val="10"/>
        <rFont val="Arial"/>
        <family val="2"/>
      </rPr>
      <t>Saída da sede do Cartório Eleitoral em Jaicós/PI à U. E. Rafael Manoel da Costa, bairro Centro, Massapê do Piauí/PI; U. E. João Manoel da Costa, bairro Centro, Massapê do Piauí/PI; Câmara Municipal de Vereadores de Massapê do Piauí, bairro Centro, Massapê do Piauí/PI; Prefeitura Municipal de Massapê do Piauí, bairro Centro, Massapê do Piauí/PI; U.E do São Francisco, localizada no Povoado São Francisco, Massapê do Piauí/PI; U.E Adriano Antônio Rodrigues, localizada na localidade Gangorrinha, Massapê do Piauí/PI; U.E. José Rodrigues Coutinho, localizada no Povoado Peixe, Massapê do Piauí/PI;  U.E Luiz Benjamim de Carvalho, localizado na localidade Caraíbas, Massapê do Piauí/PI; Posto de Saúde Jacob Mendes; localizado na localidade Caraíbas, Massapê do Piauí/PI; Posto de Saúde da Lagoa Grande, localizado no Povoado Lagoa Grande, Massapê do Piauí/PI</t>
    </r>
    <r>
      <rPr>
        <sz val="11"/>
        <rFont val="Arial"/>
      </rPr>
      <t>.</t>
    </r>
  </si>
  <si>
    <t>Saída da sede do Cartório Eleitoral em Jaicós/PI à U. E. Alexandre Bartolomeu de Carvalho, localizada no povoado Poço do Pato, Jaicós-PI; U. E. Belchior Martinho Barbosa da Silva, localizada no Povoado Carnaíbas, Campo Grande do Piauí/PI; U. E. Bernadete Maria Leal, localizada no Povoado Caiçara, Campo Grande do Piauí/PI; U. E. Vicente Barbosa da Silva, localizada no Povoado Craúno, Campo Grande do Piauí/PI; U. E. Cícero Barbosa da Silva, localizada na Localidade Serra do Campo Grande, Campo Grande do Piauí/PI; U. E. João José Ramos, localizada no povoado KM 80, Campo Grande do Piauí/PI; U. E. Antônio Ferreira de Oliveira, localizada no Povoado Canela de Velho, Campo Grande do Piauí/PI; U. E. Raimundo Esmero de Sousa, bairro centro, Campo Grande do Piauí/PI; U. E. Serafim José de Brito, bairro Novo Horizonte, Campo Grande do Piauí/PI.</t>
  </si>
  <si>
    <r>
      <rPr>
        <sz val="10"/>
        <rFont val="Arial"/>
        <family val="2"/>
      </rPr>
      <t>Saída da sede do Cartório Eleitoral em Jaicós/PI ao Posto de Saúde Marcos José de Sousa, localizado no Povoado Santo Antônio, Jaicós/PI; U. E. Eduardo Antônio da Costa, localizada no Povoado Gameleira, Jaicós/PI; U. E. Dona Margarida, localizada no Povoado Santana I, Jaicós/PI;</t>
    </r>
    <r>
      <rPr>
        <sz val="11"/>
        <rFont val="Arial"/>
      </rPr>
      <t>U.E. Sátiro Batista, localizada no Povoado Tanque dos Batistas , Jaicós/PI; U. E. Damásio Eugênio de Sousa, localizada no Povoado Esquisito, Jaicós/PI; U. E. Emídio Bernardino de Lacerda, localizada no Povoado Saco da Serra, Jaicós-PI.</t>
    </r>
  </si>
  <si>
    <r>
      <rPr>
        <sz val="10"/>
        <rFont val="Arial"/>
        <family val="2"/>
      </rPr>
      <t xml:space="preserve">Saída da sede do Cartório Eleitoral em Jaicós/PI à  U. E. Joaquim Francisco de Paiva, localizada no Povoado Lagoa do Sabino, Jaicós/PI; U. E. Cariolando Alves, localizada no Povoado Pau do Enxuí, Jaicós/PI; U. E. Francisco Leal dos Santos, localizada no Povoado Angical dos Magros, Jaicós/PI; U.E Clara Maria de Jesus, localizada no Povoado Croazal, Jaicós/PI; </t>
    </r>
    <r>
      <rPr>
        <sz val="11"/>
        <rFont val="Arial"/>
      </rPr>
      <t>U. E. Manoel Barbosa, localizada no Povoado Várzea Queimada, Jaicós/PI; U. E. de Porteiras, localizada no Povoado Porteiras, Massapê do Piauí/PI.</t>
    </r>
  </si>
  <si>
    <t>Saída da sede do Cartório Eleitoral em Jaicós/PI à U.E Aristarco Dias de Sousa, localizado na localidade Algodões, Patos do Piauí/PI; Posto de Saúde da Localidade Bom Jardim, localizado na localidade Bom Jardim, Patos do Piauí/PI;  Posto de Saúde da localidade Morro da Onça, localizado na localidade Morro da Onça, Patos do Piauí/PI; Creche Tia Teresinha de Fátima Dias Reis, localizada no Povoado Cajueiro, Patos do Piauí/PI; U. E. Cícero José da Costa, localizada no Povoado Cajueiro, Patos do Piauí/PI; Posto de Saúde da localidade Saco da Serra, localizada na localidade Saco da Serra, Patos do Piauí/PI</t>
  </si>
  <si>
    <t>Saída da sede do Cartório Eleitoral em Jaicós/PI à U. E. Maria Preta de Sousa, localizada na localidade Ponte Maria Preta, Jaicós/PI; Escola Comunitária Ver. Pedro Crisanto de Sousa, bairro centro, Patos do Piauí/PI; U. E. Reunida de Patos,  bairro centro, Patos do Piauí/PI; Centro Comunitário Manoel Adão Ribeiro, bairro centro, Patos do Piauí/PI; Posto de Saúde da localidade Umbuzeiro, localizado na localidade Umbuzeiro, Patos do Piauí/PI.</t>
  </si>
  <si>
    <t>CUSTO DO KM RODADO</t>
  </si>
  <si>
    <r>
      <rPr>
        <b/>
        <sz val="11"/>
        <color rgb="FF000000"/>
        <rFont val="Arial"/>
        <family val="2"/>
      </rPr>
      <t xml:space="preserve">SÃO JOÃO DO PIAUÍ - SEDE DO CARTÓRIO ELEITORAL
</t>
    </r>
    <r>
      <rPr>
        <sz val="11"/>
        <color rgb="FF000000"/>
        <rFont val="Arial"/>
      </rPr>
      <t>CÂMARA MUNICIPAL – TRAVESSA MINISTRO PEDRO BORGES S/N
EMATER - AV. CANDIDO COELHO 1118
UNIDADE ESCOLAR SALOMÃO CARVALHO - RUA FRANCISCO DAMASCENO 496
UNIDADE ESCOLAR DIRCEU ARCOVERDE - PRACA MANOEL ANTONIO DE SOUSA 580
COOPERATIVA EDUCACIONAL FREI HENRIQUE - PRACA HONORIO SANTOS 630
CETI – SENADOR JOSÉ CANDIDO FERRAZ - AV. CANDIDO COELHO 1010
NASF NÚCLEO AMPLIADO DE SAÚDE DA FAMÍLIA - RUA FRANCISCO DAMASCENO 315
CENTRO EDUCACIONAL LIBERALINA PAES LANDIM - AV. CANDIDO COELHO 620
UNIDADE ESCOLAR FRANCISCO PAES LANDIM NETO - TRAVESSA ABILIO COSTA S/N
UNIDADE ESCOLAR LIBERALINA PAES LANDIM - TRAV. SANTO ANTONIO S/N
UNIDADE ESCOLAR SILVINO DE MOURA LEAL - PRACA DA PAZ S/N
UNIDADE ESCOLAR GENEZIA ARRAES - AV. CANDIDO COELHO S/N
UNIDADE ESCOLAR RAIMUNDO JOSE RIBEIRO - POVOADO SAO DOMINGOS
UNIDADE ESCOLAR ANSELMO RODRIGUES - POVOADO ESTREITO
GRUPO ESCOLAR AMADEUS CARVALHO - COMUNIDADE MARRECAS S/N
UNIDADE ESCOLAR RAIMUNDO AMARO DA SILVA - POVOADO CAPIM GROSSO S/N
UNIDADE ESCOLAR DO CABECA - POVOADO CABECA S/N
UNIDADE ESCOLAR DO JUNCO - POVOADO JUNCO S/N
UNIDADE ESCOLAR JORGE RODRIGUES - POVOADO MALHADA VERMELHA S/N
UNIDADE ESCOLAR MARCOS VEREDA - POVOADO CURRAL VELHO S/N
UNIDADE ESCOLAR RIACHO DO ANSELMO - POVOADO RIACHO DO ANSELMO S/N
UNIDADE ESCOLAR VITORIO F. DE OLIVEIRA - POVOADO GRAJAU S/N
UNIDADE ESCOLAR JOAO SOARES - BAIRRO VILA FOCA
UNIDADE ESCOLAR RAIMUNDO PAULO ALVES - LOCALIDADE SAO JOSE
UNIDADE ESCOLAR DOIS DE OUTUBRO – ASSENTAMENTO LISBOA
UNIDADE ESCOLAR BARTOLOMEU DA SILVA - LOCALIDADE EUGENIO
UNIDADE ESCOLAR VALDINÊ VENANCIO PEREIRA ASSENTAMENTO AGROVILA II ESCOLINHA MÃE MIRÔ – TRAV. SANTO ANTONIO CEEP – DEPUTADO FRANCISCO ANTONIO PAES LANDIM NETO UNIDADE ESCOLAR DO PICOS – LOCALIDADE PICOS UNIDADE ESCOLAR MANOEL MAURICIO RODRIGUES – LOCALIDADE GATO</t>
    </r>
  </si>
  <si>
    <t>JOÃO COSTA</t>
  </si>
  <si>
    <r>
      <rPr>
        <b/>
        <sz val="10"/>
        <color rgb="FF000000"/>
        <rFont val="Arial"/>
        <family val="2"/>
      </rPr>
      <t>SÃO JOÃO DO PIAUÍ - SEDE DO CARTÓRIO ELEITORAL</t>
    </r>
    <r>
      <rPr>
        <sz val="11"/>
        <color rgb="FF000000"/>
        <rFont val="Arial"/>
      </rPr>
      <t xml:space="preserve"> UNIDADE ESCOLAR JOAQUIM MALAQUIAS - PRAÇA CENTRAL S/N – JOÃO COSTA/PI
GRUPO ESCOLAR VITORINO TAVARES - POVOADO CAMBRAIA S/N – JOÃO COSTA/PI
UNIDADE ESCOLAR JOSÉ TORQUATO DE OLIVEIRA - POVOADO ALEGRE – JOÃO COSTA/PI
UNIDADE ESCOLAR HONÓRIO DIAS DE ANDRADE - POVOADO TRAVESSÃO – JOÃO COSTA/PI
UNIDADE ESCOLAR LUIZ MALAQUIAS – RUA JOSÉ PAULINO DE OLIVEIRA (SEDE) – JOÃO COSTA/PI</t>
    </r>
  </si>
  <si>
    <t>Zona Urbana e povoado Vamos Vendo</t>
  </si>
  <si>
    <t xml:space="preserve">POVOADOS CASCUDO, CÓRREGO DA BOA VISTA, ANGICAL, SAMBAÍBA, JABUTI – PIRACURUCA </t>
  </si>
  <si>
    <t>Cajueirinho/Santa Rosa/Peru</t>
  </si>
  <si>
    <t xml:space="preserve">POVOADO ALTO ALEGRE, MALHADA DAS PEDRAS; CENTRO DA CIDADE; E POVOADO CONTENDAS - SÃO JOÃO DA FRONTEIRA   </t>
  </si>
  <si>
    <t xml:space="preserve">POVOADOS JACAREÍ DE BAIXO, ROSÁRIO DE CIMA, SANTIAGO E DESERTO  – PIRACURUCA </t>
  </si>
  <si>
    <t>Barrocão/Mocambinho/Barra do Piracuruca e Tinguis</t>
  </si>
  <si>
    <t>Transual/Olaria/Gado Apartado/Centro</t>
  </si>
  <si>
    <t>Mororó/Fura Mão/Barreira Branca/São João do Adelino</t>
  </si>
  <si>
    <t xml:space="preserve">Cartório Eleitoral – Povoado Cruz </t>
  </si>
  <si>
    <t>Cartório Eleitoral -Unid. Esc. José Joaquim de Oliveira - Localidade  Simplício (Corrente)</t>
  </si>
  <si>
    <t>Cartório Eleitoral -Unid. Esc. Manoel P. da Rocha - Localidade Caxingó (Corrente) / Unid. Esc. Joaquina Nogueira de Oliveira - Localidade Morro Redondo (Corrente)</t>
  </si>
  <si>
    <t>Cartório Eleitoral - Unid. Esc. Francisco Ângelo de Carvalho - Localidade Fazenda de Cima (Corrente)</t>
  </si>
  <si>
    <t>Cartório Eleitoral – Grupo Escolar de Riacho Grande - Localidade Riacho Grande (Corrente)</t>
  </si>
  <si>
    <t>Cartório Eleitoral - Unid. Esc. Luiz Avelino Ribeiro – Bairro Morro do Piqui (Corrente) / Grupo Escolar de Santa Marta - Localidade Santa Marta (Corrente)</t>
  </si>
  <si>
    <t>Sede do Cartório até as escolas das localidades: Caiçara, Palmeirinha e Carcará – Zona Rural (ida e volta)</t>
  </si>
  <si>
    <t>Sede do Cartório até as escolas: Escola Municipal Filomena Alves (zona urbana), Escola Municipal Miguel Saraiva da Silva (Localidade Pedra de Amolar – zona rural), U. E. Joaquim Euclides da Rocha  (Povoado Graciosa – zona rural) – (Ida e Volta)</t>
  </si>
  <si>
    <t>Sede do Cartório até as escolas: Presidente Vargas (Localidade Vertente), José Pacífico de Sousa (Localidade Carvalho), Unidade Escolar Olinda (Localidade Olinda),  Escola Municipal Odith de Negreiros Freitas (Localidade Douro) – Zona Rural (ida e volta)</t>
  </si>
  <si>
    <t>Sede do Cartório até as escolas: Escola Municipal Estevam Sampaio (Localidade Carimã), Unidade Escolar Firmo Cunha (Localidade Ema), Escola Municipal Antônio Portela (Localidade Saco de São Mateus) e Escola Luís Ferreira Calaço (Assentamento Alvorada)  – Zona Rural (ida e volta)</t>
  </si>
  <si>
    <t>Sede do Cartório até as escolas: Francisco Rodrigues do Nascimento (Localidade Mocambo), Unidade Escolar do Povoado Felicidade (Povoado Felicidade), Américo Celestino (Assentamento São Domingos), Prefeito Asdrubal Martins (Localidade João Pereira) – Zona Rural (ida e volta)</t>
  </si>
  <si>
    <t>Sede do Cartório até as escolas: João Gaioso (Povoado Lagoa do Piripiri), Jacob Freitas (Localidade Aprazível) e Governador Alberto Silva (Localidade Morada Nova) – Zona Rural (ida e volta)</t>
  </si>
  <si>
    <t>Sede do Cartório até as escolas: IFPI (Barragem do Bezerro), Escola Municipal Francisco Camilo (Localidade Jacaré), Capela do Caldeirãozinho (Localidade Caldeirãozinho) – Zona Rural (ida e volta)</t>
  </si>
  <si>
    <t>Sede do Cartório até as escolas: Creche Mãe Biluca, U. E. Senhor Carvalho, Escola Municipal Agripina Portela  – Zona Urbana (ida e volta)</t>
  </si>
  <si>
    <t>Sede do Cartório até as escolas: João Gaioso (Povoado Lagoa do Piripiri), Jacob Freitas (Localidade Aprazível) e Governador Alberto Silva ( Localidade Morada Nova – Zona Rural (ida e volta)</t>
  </si>
  <si>
    <t>Sede do Cartório até as escolas: IFPI (Barragem do Bezerro), Francisco Camilo (Localidade Jacaré), Jacob Sampaio Almendra (Localidade Calderãozinho) – Zona Rural (ida e volta)</t>
  </si>
  <si>
    <t>Sede do Cartório até as escolas: Creche Mãe Biluca, U. E. Senhor Carvalho, Agripina Portela  – Zona Urbana (ida e volta)</t>
  </si>
  <si>
    <t xml:space="preserve">Sede do Cartório até as escolas: U. E. Gov. Pedro Freitas (2º Grau), Unidade Escolar Levi Carvalho e Cheche Tia Amélia  – Zona Urbana (ida e volta) </t>
  </si>
  <si>
    <t>Sede do Cartório até as escolas: U. E. Padre Sampaio, Creche Antônio Gaioso, Centro de Convivência Cezar Negreiros Barros e Escola Municipal Engenheiro Vicente Batista – Zona Urbana (ida e volta)</t>
  </si>
  <si>
    <t>Sede do Cartório até as escolas: Ginásio Antônio Freitas, Carlota Freitas e Centro de Treinamento Gov. Freitas Neto– Zona Urbana (ida e volta)</t>
  </si>
  <si>
    <t>Sede do Cartório até as escolas: Creche Mãe Noélia, Ferdinand Freitas e Monsenhor Deusdeth Craveiro de Melo (CAIC) – Zona Urbana (ida e volta)</t>
  </si>
  <si>
    <t>JERUMENHA-POVOADO EXTREMA-POVOADO ARTUR PASSOS</t>
  </si>
  <si>
    <t>JERUMENHA-POVOADO BARRA DO LANCE-POVOADO CAMPO GRANDE-POVOADO VÁRZEA GRANDE-POVOADO INCRA-CANAVIEIRA-POVOADO SÃO MATEUS</t>
  </si>
  <si>
    <t>Sede do Cartório à Unidade E. Edvaldo Mascarenhas (Seções 01, 02, 03, 04, 05 e 86) / Unidade E. Raimundo Lustosa Nogueira (Seções 06, 07, 08, 09, 20, 26, 45 e 83) / Unidade E. São Benedito (Seções 22, 23, 24, 29, 31 e 38) – todos localizados na sede</t>
  </si>
  <si>
    <t>Sede do Cartório à Unidade Escolar Altamira (Seções 10,11, 36 e 42) / Unidade Escolar Lagoa do Mato (Seções 13, 14 e 41) / Unidade Escolar Mandacaru (Seção 28)</t>
  </si>
  <si>
    <t>Sede do Cartório à Unidade Escolar Capim Grosso (Seção 39 e 89) / Unidade Escolar Triunfo (Seção 27 e 88) / Unidade Escolar Chapada dos Cocos (Seção 12) / Unidade Escolar José Benedito Fernandes (Seção
37 – Miroró)</t>
  </si>
  <si>
    <t>Sede do Cartório à Unidade Escolar Malhadinha (Seção 34 e 87) / Unidade Escolar Descoberta (Seção 32) / Unidade Escolar Melancias (Seção35) / Unidade E. Júlio Borges de Macedo (Seções 15, 16, 21 e 25) / Unidade E. Antônio Mascarenhas (Seções 17, 18, 19, 30, 40, 43 e 84) / Unidade Escolar Manoel Ferreira Rocha (Seção 33 – Piçarra)</t>
  </si>
  <si>
    <t>Sede do Cartório à Unidade Escolar Alírio Guerra (Seções 46, 47, 48 e 49) / Unidade Escolar N. S. do Bom Sucesso (Seções 50 e 51) / Complexo Escolar Valdecir Albuquerque (Seções 52, 53, 54, 55 e 56) / Unidade Escolar Des. Amaral (Seções 57, 58, 59, 60, 61, 62 e 63) / Centro Social Urbano (Seções 64, 65, 66 e 67) / Unidade Escolar Enir Guerra de Macedo (Seção 82 e 85) / Unidade Escolar do Pov. Flecha (Seções 68 e 69) / Unidade Escolar do Pov. Matos (Seções 70 e 71) / Unidade Escolar do Pov. Tanquinho (Seção 81) –
todos de Curimatá</t>
  </si>
  <si>
    <t>Sede do Cartório à Unidade Escolar Manoel Rodrigues da Silva (Seção 79 – Pov. Espinhos) / Unidade Escolar Baixão do Riacho (Seção 80) / Unidade Escolar Baixão do Riacho (Seção 77) – todos de Curimatá</t>
  </si>
  <si>
    <t>Sede do Cartório à Unidade Escolar São Raimundo (Seção 78) / Escola Municipal Lagoa das Covas (Seções 72 e 73) – todos de Curimatá</t>
  </si>
  <si>
    <t>Sede do Cartório à Unidade Escolar Melquiades Pinto (Seção 74 – Pov. Poço Vermelho) / Escola Municipal do Umbuzeiro (Seção 75) / Escola Municipal Olho D’Água (Seção 76) – todos de Curimatá</t>
  </si>
  <si>
    <t>U.E Teófilo Pereira Leite (Centro); UE Alice do Socorro Castro (Vila Murici)</t>
  </si>
  <si>
    <t>Colégio Agrícola Municipal (Sede – Madeiro), U. E. Santa Teresinha (Sede – Madeiro), U.E Eneas Freitas (Povoado Palmeiras) U.E Pedro Teixeira (Povoado Furnas)</t>
  </si>
  <si>
    <t>U.E João de Assis Marques; U.E Padre Jonas Pinto; U.E Cleonice Teles</t>
  </si>
  <si>
    <t>U.E José de Sá Menezes (Pov. Mutuns); U.E José Moraes (Povoado Sussuapara); U.E Comunidade Canto Grande (Povoado Canto Grande); U.E Manoel Belchior (Povoado Entre Morros); U.E Rufino Alves (Povoado Murici)</t>
  </si>
  <si>
    <t>U.E Cel. Pacífico (Povoado Jatobá); U.E Gervásio Lages (Povoado Tabuleiro Grande)</t>
  </si>
  <si>
    <t>Campus da UESPI; U.E Sete de Setembro; U. E. Luís Teixeira</t>
  </si>
  <si>
    <t>U.E Mundica Pimentel; U.E João Francisco; U.E Clariano Braga</t>
  </si>
  <si>
    <t>U.E São Francisco (Povoado Cocalinho);U.E João Carvalho (Povoado Anajás); U.E Edilberto Marques (Povoado Chapada do Pinto); U.E João Cardoso (Povoado Chapadinha)</t>
  </si>
  <si>
    <t>U.E Evilásio Sales (Povoado Capim Grosso); U.E Luis Antonio de Araújo (Povoado Cardoso); U. E. Antonio Ferreira e Novo Posto de Saúde (Povoado Barrocão)</t>
  </si>
  <si>
    <t>U.E Juvenil Sales (Povoado Candieiro); U.E José de Sousa (Povoado Corredeira); U.E Francisco Marques (Povoado Carnaúbas); U.E Miguel Lopes (Povoado Extremas)</t>
  </si>
  <si>
    <t>U.E Tibério Pereira da Silva (Povoado Bom Lugar); U.E São Francisco (Calixto), U. E Torquato Félix (Piquizeiro)</t>
  </si>
  <si>
    <t>U.E Bernardo Sabino (Assentamento Palmares); U.E Gonzaga Ferreira (Povoado São Raimundo); U.E Baixo Parnaíba (Conjunto 30 – Morrinhos, DNOCS)</t>
  </si>
  <si>
    <t>Sede da 28ª ZE - Picos ao Grupo Escolar do Povoado Balceiro, Grupo Escolar do Povoado Cajueiro e Grupo Escolar do Povoado Morrinhos</t>
  </si>
  <si>
    <t>Sede da 28ª ZE - Picos ao Grupo Escolar do Povoado Varjota, Grupo Escolar do Povoado Malhada e Centro de Bocaina (Grupo Escolar Estela Nunes, Zeze Leal e Urbano Leal)</t>
  </si>
  <si>
    <t>Sede da 28ª ZE - Picos ao Grupo Escolar do Povoado Aparecida, ao Grupo Escolar João José Batista (centro de SJC) e à Unidade Escolar Padre Marcos (São Luís do PI)</t>
  </si>
  <si>
    <t>Sede da 28ª ze - Picos ao povoado Ponta da Serra, ao grupo escolar do Povoado Bezerro Morto e ao grupo escolar do Povoado Conceição (SJC)</t>
  </si>
  <si>
    <t>Sede da 28ª ZE - Picos ao Povoado Tabuleiro e ao Grupo Escolar Povoado Estevão ( SJC)</t>
  </si>
  <si>
    <t>Sede da 28ª ZE – Picos à Zona Rural de São luís do PI, Posto de Saúde Mariano Melquíades e Posto de Saúde Manoel Antônio de Barros</t>
  </si>
  <si>
    <t>Sede da 28ª -Picos até Povoado Diogo I (FS), ao Povoado Caldeirão (FS), Povoado Serra Azul (MH) até o Povoado Mearim dos Leandros (MH) BR 020</t>
  </si>
  <si>
    <t>Sede da 28ª -Picos até o centro de  Monsenhor Hipólito (zona urbana)</t>
  </si>
  <si>
    <t>Sede da 28ª -Picos até o Povoado Boa viagem e ao Centro de Francisco Santos</t>
  </si>
  <si>
    <t>Sede da 28ª -Picos até o Povoado Torrões (BR), ao Centro de Santo Antônio de Lisboa e ao Povoado Carvalhos</t>
  </si>
  <si>
    <t>Sede da 28ª -Picos até ao Povoado Acampamento e depois o Povoado São José – Sítio Salvador</t>
  </si>
  <si>
    <t>Povoado Serra Azul – Mearim dos Leandros – Centro de Monsenhor Hipólito (com todas as urnas)- Picos</t>
  </si>
  <si>
    <t>Povoado São José (Sítio Salvador) – Centro de S. Antônio de Lisboa</t>
  </si>
  <si>
    <t>Povoado Carvalhos -  Centro de S. Antônio de Lisboa</t>
  </si>
  <si>
    <t>Povoado Acampamento - Centro de S. Antônio de Lisboa</t>
  </si>
  <si>
    <t>Centro de Santo Ant. de Lisboa – Picos (com todas as urnas)</t>
  </si>
  <si>
    <t>Povoado Boa Viagem – Povoado Torrões – Picos</t>
  </si>
  <si>
    <t>Povoado Caldeirão – Centro de Francisco Santos</t>
  </si>
  <si>
    <t>Povoado Diogo I – Centro de Francisco Santos</t>
  </si>
  <si>
    <t>Centro de Francisco Santos (com todas as urnas) – Picos</t>
  </si>
  <si>
    <t>Sede do Cartório ao Município de Alagoinha do Piauí e povoado Serra Velha</t>
  </si>
  <si>
    <t>Posto de atendimento de Alagoinha do Piauí aos povoados Barra do Olho D’Água e São João</t>
  </si>
  <si>
    <t>Sede do Cartório aos povoados Marçal, Recreio e Serra do Boi</t>
  </si>
  <si>
    <t>Sede do Cartório ao povoado São Bento</t>
  </si>
  <si>
    <t>Sede do Cartório aos povoados Sobrado e Pau Ferro</t>
  </si>
  <si>
    <t>Sede do Cartório aos povoados Baixa do Poço, Ponta da Serra, Posto Fiscal e Serra Azul</t>
  </si>
  <si>
    <t>Sede do Cartório aos povoados Coivaras, Baraúna e Serra da Baraúna</t>
  </si>
  <si>
    <t>Sede do Cartório aos locais de votação na zona urbana de Pio IX</t>
  </si>
  <si>
    <t>Sede do Cartório ao município de Agricolândia-PI e povoados Buraco d’Água, Boi Morto, Tamboril e Pitombeira</t>
  </si>
  <si>
    <t>Sede do Cartório ao povoado Águas Belas</t>
  </si>
  <si>
    <t>Sede do Cartório aos povoados Pedras, Lagoa Seca, Todos os Santos I, Todos os Santos II, Matinha, Barro Vermelho, Bacuri, Lagoa do Canto, Brejo e Deserto</t>
  </si>
  <si>
    <t>Sede do Cartório aos Povoados São José e Mundo Novo</t>
  </si>
  <si>
    <t>Zona urbana do Município</t>
  </si>
  <si>
    <t>Sede do cartório ao Termo São Gonçalo do Piaui &gt;UE Francisco Nunes no Centro &gt;UE Sebastião Cruz no Centro&gt; UE Valduce Ribeiro no centro&gt;UE Jarbas Passarinho no Povoado Embiratanha &gt;UE José Pereira de Quadros no Povoado Baixinha &gt;volta para o cartório.</t>
  </si>
  <si>
    <t>Sede do cartório ao Termo Santo Antonio dos Milagres  &gt;UE Raimundo Pereira no Povoado Lagoa do Coco &gt;UE Antônio Gomes Vilanova no Povoado Chapada do Genésio zona rural do Termo &gt;UE Idelfonso Joséde Araújo no Povoado Chapada dos Cosmos zona rural do Termo &gt;UE Santo Antônio no Centro do Termo de Santo Antônio dos Milagres &gt;Creche Municipal Prof. Saturnino Neves no centro do Termo de Santo Antônio dos Milagres &gt;UE Adalberto Correa Lima no Povoado Carrapato zona rural do Termo &gt;UE Ciriaco José de Araújo no Povoado Brejinho zona rural do Termo &gt;sede do cartório.</t>
  </si>
  <si>
    <t>OVELHAS, CANTO ALEGRE, MORRO REDONDO(Paciência),</t>
  </si>
  <si>
    <t>COIVARAS(sede).</t>
  </si>
  <si>
    <t>CIPÓ,CRUZEIRO, DUVIDOSA.</t>
  </si>
  <si>
    <t>SARAIVA, CHATINHO, VAQUEJADOR.</t>
  </si>
  <si>
    <t>SEDE DE PAU D’ARCO DO PIAUÍ</t>
  </si>
  <si>
    <t>ALMESSEGAS E BURITI DO MEIO</t>
  </si>
  <si>
    <t>ANAJÁS, QUILOMBO, LAGOA DOS MARTINS, PRATA e SÃO PEDRO.</t>
  </si>
  <si>
    <t>ZUNDÃO, BOM GOSTO,ÁGUA BOA(Europa).</t>
  </si>
  <si>
    <t>BARRINHA, SERRA DO CEDRO, MONTANHAS, RETIRO</t>
  </si>
  <si>
    <t>BOM PASSAR E PALMEIRA DOS GOMES.</t>
  </si>
  <si>
    <r>
      <rPr>
        <b/>
        <sz val="10"/>
        <color rgb="FF000000"/>
        <rFont val="Arial"/>
        <family val="2"/>
      </rPr>
      <t>ZONA URBANA</t>
    </r>
    <r>
      <rPr>
        <sz val="10"/>
        <color rgb="FF000000"/>
        <rFont val="Arial"/>
        <family val="2"/>
      </rPr>
      <t>: PIO XII, SUPERINTENDÊNCIA (Cazuza Barbosa), MARIO RAULINO, CHIQUINHO CAZUZA, LANDRI SALES(César Leal), UESPI, AFONSO MAFRENSE E ZEZITA BARBOSA.</t>
    </r>
  </si>
  <si>
    <t>ANTONIO INÁCIO, HUGO NAPOLEÃO, JOSÉ GIL BARBOSA, MARIA DO Ó,) MUTIRÃO E ANTÔNIO GONÇALVES.</t>
  </si>
  <si>
    <t>MÃE CIANA, ALTINA PESTANA, ALBERTO SILVA, RAMA BOA, MODESTINA MONTE, ANISIO LIMA.</t>
  </si>
  <si>
    <t>Sede do município de Buriti dos Lopes</t>
  </si>
  <si>
    <t>Castelo do Piauí (Sede)</t>
  </si>
  <si>
    <t>Castelo do Piauí (Sede)/ Resfriado (Castelo do Piauí)/ Espinhos (Castelo do Piauí)/ Açude Várzea (Castelo do Piauí)</t>
  </si>
  <si>
    <t>Castelo do Piauí (Sede)/ Vereda da Jurubeba(Castelo do Piauí)/ Açude Mão Cortada(Castelo do Piauí)/ Ingazeira (Castelo do Piauí)/ Riachão (Castelo do Piauí)</t>
  </si>
  <si>
    <t>Castelo do Piauí (Sede)/ Mangueira (Castelo do Piauí)/ Picos (Castelo do Piauí)/ Boa Vista (Castelo do Piauí)</t>
  </si>
  <si>
    <t>Castelo do Piauí (Sede)/São Boa Ventura (Castelo do Piauí)/Horizonte Azul (Castelo do Piauí)</t>
  </si>
  <si>
    <t>Castelo do Piauí (Sede)/ Fornos (Castelo do Piauí)/ Terra Dura (Castelo do Piauí)</t>
  </si>
  <si>
    <t>Castelo do Piauí (Sede)/ Lagoa do Barro (Castelo do Piauí)/ Morro Alegre (Castelo do Piauí)/ São Mateus (Castelo do Piauí)/ Manoel dos Santos (Castelo do Piauí)</t>
  </si>
  <si>
    <t>Castelo do Piauí (Sede)/ Lagoa (Castelo/ Cumbe de Baixo (Castelo do Piauí)/ Lagoa do Frio (Castelo do Piauí)</t>
  </si>
  <si>
    <t>Castelo do Piauí (Sede)/ Santo Antônio da Estação (Castelo do Piauí)/ Buriti do Sobrado (Castelo do Piauí)/ Alegre I (Castelo do Piauí)/ Barreiras (Castelo do Piauí)</t>
  </si>
  <si>
    <t>Castelo do Piauí (Sede)/Pedreira (Castelo do Piauí)/Palmeirinha (Castelo do Piauí)</t>
  </si>
  <si>
    <t>Castelo do Piauí (Sede)/ Bom Jardim (Castelo do Piauí)/ Salgado (Castelo do Piauí)</t>
  </si>
  <si>
    <t>Castelo do Piauí (Sede)/ Buriti dos Montes (Sede)</t>
  </si>
  <si>
    <t>Castelo do Piauí (Sede)/ Morro do Jati (Buriti dos Montes)/ Casa de Pedra (Buriti dos Montes)</t>
  </si>
  <si>
    <t>Castelo do Piauí (Sede)/Assentamento Morada Nova (Buriti dos Montes)</t>
  </si>
  <si>
    <t>Castelo do Piauí (Sede)/Nova Olinda (Buriti dos Montes)/Assentamento São Francisco (Buriti dos Montes)/ Tranqueiras (Buriti dos Montes)</t>
  </si>
  <si>
    <t>Castelo do Piauí (Sede)/ Jatobá Medonho (Buriti dos Montes)</t>
  </si>
  <si>
    <t>Castelo do Piauí (Sede)/ Camará(Buriti dos Montes)/ Santo Antônio dos Patrícios(Buriti dos Montes)</t>
  </si>
  <si>
    <t>Castelo do Piauí (Sede)/Canabrava(Buriti dos Montes)/Tabôa(Buriti dos Montes)/Bebedouro(Buriti dos Montes)</t>
  </si>
  <si>
    <r>
      <rPr>
        <sz val="10"/>
        <color rgb="FF000000"/>
        <rFont val="Arial"/>
        <family val="2"/>
      </rPr>
      <t>Castelo do Piauí (Sede)</t>
    </r>
    <r>
      <rPr>
        <sz val="9"/>
        <color rgb="FF000000"/>
        <rFont val="Arial"/>
      </rPr>
      <t>/ São João (Buriti dos Montes)/ Santana (Buriti dos Montes)/ Pitombeira (Buriti dos Montes)</t>
    </r>
  </si>
  <si>
    <r>
      <rPr>
        <sz val="10"/>
        <color rgb="FF000000"/>
        <rFont val="Arial"/>
        <family val="2"/>
      </rPr>
      <t>Castelo do Piauí (Sede)</t>
    </r>
    <r>
      <rPr>
        <sz val="9"/>
        <color rgb="FF000000"/>
        <rFont val="Arial"/>
      </rPr>
      <t>/Miraíma (Buriti dos Montes)/Conceição dos Marreiros (Buriti dos Montes)</t>
    </r>
  </si>
  <si>
    <t>Castelo do Piauí (Sede)/ Olho Dágua Grande (Juazeiro do Piauí)/ Juazeiro do Piauí (Sede)/ Boa Vista (Juazeiro do Piauí)</t>
  </si>
  <si>
    <t>ROTA 23</t>
  </si>
  <si>
    <t>Castelo do Piauí (Sede)/Ipueira do Brasão – Piçarra  (Juazeiro do Piauí)/Ipueira do Brasão – Croatá (Juazeiro do Piauí)/Simpatia (Juazeiro do Piauí)/Boa Fé (Juazeiro do Piauí)</t>
  </si>
  <si>
    <t>ROTA 24</t>
  </si>
  <si>
    <t>Castelo do Piauí (Sede)/ Alto Santo Antônio (Juazeiro do Piauí)/ Fazenda da Serra (Juazeiro do Piauí)</t>
  </si>
  <si>
    <t>ROTA 25</t>
  </si>
  <si>
    <t>Castelo do Piauí (Sede)/ Santa Bárbara (Juazeiro do Piauí)/ Alegre II (Juazeiro do Piauí)</t>
  </si>
  <si>
    <t>ROTA 26</t>
  </si>
  <si>
    <t>Castelo do Piauí (Sede)/ Buriti de Santo Antônio (Juazeiro do Piauí)/ Mão D´água (Juazeiro do Piauí)</t>
  </si>
  <si>
    <t>GILBUÉS, BARREIRAS E SÃO GONÇALO DO GURGUÉIA</t>
  </si>
  <si>
    <t>Sede do Cartório de GILBUÉS a: Quebra Garrafa / Novo Horizonte/ Enseada / Batalha / Saquinho / Saco Fundo/ Buritizal Grande (Cancelada. Seção Agregada À 055, Na Unid. Esc. Edilon Branco, No Centro De São Gonçalo) /São Gonçalo do Gurguéia/Araras. Retorno à Sede do Carório de GILBUÉS</t>
  </si>
  <si>
    <t>Sede do Cartório de GILBUÉS a: Boqueirão/Compra Fiado / Parentina/ Marmelada/ Conceição dos Oliveiras/ São José/Vaqueta. Retorno à Sede do Cartório de GILBUÉS.</t>
  </si>
  <si>
    <t>Sede do Cartório de GILBUÉS a: Barreiras/Cacimbas/Limoeiro/Malhada Alta/Prata/ Boa Esperança. Retorno à Sede do Cartório de GILBUÉS.</t>
  </si>
  <si>
    <t>Sede do Cartório de GILBUÉS a: Melancia/Saltões. Retorno à Sede do Cartório de GILBUÉS.</t>
  </si>
  <si>
    <t>Sede do Cartório de GILBUÉS a:Cala Boca/Rio Cortado/Tabua. Retorno à Sede do Cartório de GILBUÉS.</t>
  </si>
  <si>
    <t>Sede do Cartório de GILBUÉS a: (1) prefeitura Municipal de Gilbués, Praça Paranagua, Centro; (2) Colégio Ginasio Divina Pastora; (3) Unidade Escolar Fausto Lustosa, Rua Anisio de Abreu, centro; (4) Unidade Escolar Denilde Alencar, Av. Senador Petronio Portela, Centro; (6) Unidade Escolar Joaquim Figueiredo Rocha, Rua Cassiana, Bairro Samaritana. Retorno à Sede do Cartório de GILBUÉS.</t>
  </si>
  <si>
    <t>MONTE ALEGRE DO PIAUI</t>
  </si>
  <si>
    <t>Sede do Cartório Eleitoral à Unid. Esc. José de Anchieta – Centro; Ginásio Estadual Sebastião da Rocha Leal – Centro; Ginásio Nossa Senhora de Fátima- Centro; Unid. Ees. Hugo Napoleão – Bairro Elias Guimarães; Prefeitura Municipal – Centro e Gr. Escolar Serrinha. Retorno à Sede do Cartório de Gilbués</t>
  </si>
  <si>
    <t>Sede do Cartório À Unidade Escolar Santos Dumont –Lugar Piripiri; Grupo Escolar de Escalvado- Lugar Escalvado; Grupo Esc. do Regalo- Povoado Regalo e Grupo Escolar Raimundo Carvalho – Povoado Minhocas. Retorno à Sede do Cartório de GILBUÉS.</t>
  </si>
  <si>
    <t>Sede do Cartório à Unidade Escolar São José – Povoado Contrato; Grupo Escolar do Pequizeiro – Lugar Pequizeiro; Grupo Escolar do Riacho Velho – Lugar Riacho Velho; Grupo Esc. dos Paus – Povoado Paus.. Retorno à Sede do Cartório de GILBUÉS.</t>
  </si>
  <si>
    <t>Sede do Cartório de GILBUÉS a: Povoado São Dimas; - Lugar Riacho dos Cavalos; - Lugar Martins - Lugar Conceição dos Martins – Localidade Saco Grande. Retorno à Sede do Cartório de GILBUÉS.</t>
  </si>
  <si>
    <t>Sede do Cartório de GILBUÉS a:Povoado São Dimas; - Lugar Riacho dos Cavalos; - Lugar Martins - Lugar Conceição dos Martins – Localidade Saco Grande. Retorno à Sede do Cartório de GILBUÉS.</t>
  </si>
  <si>
    <t>SANTA FILOMENA</t>
  </si>
  <si>
    <t>Sede do Cartório de GILBUÉS a: (1) Unidade Escolar Municipal, Povoado Brejo Das Meninas; (2) U.E. Santa Fé, Povoado Santa Fé. Retorno à Sede do Cartório de GILBUÉS.</t>
  </si>
  <si>
    <t>Sede do Cartório de GILBUÉS a: (1) Unidade Escolar Municipal Aldeinha, Povoado Aldeinha; (2) U.E. Lagoa, Povoado Lagoa. Retorno à Sede do Cartório de GILBUÉS.</t>
  </si>
  <si>
    <t>Sede do Cartório de GILBUÉS a: (1) Unidade Escolar Municipal, Povoado Matas; (2) U.E. Sete Lagoas, Povoado Sete Lagoas. Retorno à Sede do Cartório de GILBUÉS.</t>
  </si>
  <si>
    <t>Sede do Cartório de GILBUÉS a: (1) Unidade Escolar Professor Lourenço Filho, Av. Presidente Vargas, 366, Centro; (2) Unidade Escolar Professora Delfina Sobreira Queiroz, Rua Leonidas Melo S/N, Centro; (3) Escola Educandário São José, Av. Barão De Santa Filomena, 305, Centro; (4) Escola Municipal Primavera, Rua Caio Lustosa Alencar, s/n, Bairro Primavera. Retorno à Sede do Cartório de GILBUÉS.</t>
  </si>
  <si>
    <t>Sede – Localidade Nova Esperança- Centro de Pajeú do Piauí –  Localidade Caldeirão – Sede</t>
  </si>
  <si>
    <t>Sede – Brejo do Piauí – Sede</t>
  </si>
  <si>
    <t>Sede – Tamboril do Piauí – Sede</t>
  </si>
  <si>
    <t>Sede – Sede (z. urbana) – Loc. Fazenda Nova (Sede) – Sede</t>
  </si>
  <si>
    <t>Sede – Loc. Santa Clara (Sede) – Sede</t>
  </si>
  <si>
    <t>Sede – Loc. Retiro (Sede) – Loc. Santa Maria (Sede) – Sede</t>
  </si>
  <si>
    <t xml:space="preserve">Sede – Zona Urbana de Simplício Mendes – Sede </t>
  </si>
  <si>
    <t xml:space="preserve">Sede – Povoado Piador/Povoado Dominguinho / Povoado Moreira –  Sede  </t>
  </si>
  <si>
    <t xml:space="preserve">Sede – Povoado Morro dos Cavalos/Povoado Betúlia /Povoado Betânia /Povoado Várzea Grande / Povoado Pintado –  Sede </t>
  </si>
  <si>
    <t xml:space="preserve">Sede – Povoado Lagoa da Caridade/ Povoado Formosa – Sede </t>
  </si>
  <si>
    <t>Paulistana – Acauã - (Creche Vovó Lina) - (Câmara Municipal) - (Duque de Caxias) - (Prefeitura Municipal) - (Conselho Tutelar) - (U. E. Antônio Rodrigues Filho) – (U. E. Judite Maria Cavalcante) - Acauã – Baixa das Umburanas – Posto Fiscal – Paulistana.</t>
  </si>
  <si>
    <t>Paulistana – Barra dos Pereiros (Creche B. Dos Pereiros) – Aroeiras – Betânia - (Creche Mãe Ângela)- (CRAS) – (U. E. Maria Natividade) – (U. E. Francisco. José Tibúrcio) – Lambedor Grande – Suspiro – Betânia – Paulistana</t>
  </si>
  <si>
    <t>Paulistana – Baraúnas/Baraúnas - Alta Vista/Alta Vista - Cacimba Nova/Cacimba Nova– Paulistana</t>
  </si>
  <si>
    <t>Paulistana – Cantinho/Cantinho - Riacho do Meio/Riacho do Meio - Queimada Nova – (U. E. Tomás F de Sousa) – (U. E. Padre Teixeira) – (U. E. Manoel Gomes) - (Câmara Municipal)/Queimada Nova - Roça Nova – Pereiros – Paulistana</t>
  </si>
  <si>
    <t>Paulistana - Curral de Baixo/Curral de Baixo – Jacobina - (Alto São Pedro) – (U. E. Severo Rocha) – (Creche Tia Araci)(Câmara Municipal) - Jacobina - Lagoa do Canto/Lagoa do Canto - Jacobina – Paulistana</t>
  </si>
  <si>
    <t>Paulistana – Tigre/Tigre - São Martins/São Martins – Cariçó/Cariçó - Bate Maré/Bate Maré – Caraibeira/Caraibeira - Paulistana</t>
  </si>
  <si>
    <t>Paulistana – Binga/Binga - Juazeiro do Secundo/Juazeiro do Secundo – Mateus/Mateus - Tanque Novo/Tanque Novo - Jacobina – Paulistana</t>
  </si>
  <si>
    <t>Paulistana – Cachoeira/Cachoeira – Jacaré/Jacaré - Paulistana</t>
  </si>
  <si>
    <t>Paulistana – Jacu/Jacu - Riacho Grande/Riacho Grande - Paulistana</t>
  </si>
  <si>
    <t>Paulistana - Santo Antônio/Santo Antônio - Serra do Inácio/Serra do Inácio - Betânia – Betânia – Paulistana</t>
  </si>
  <si>
    <t>Paulistana - Barro Vermelho/Barro Vermelho – Itaizinho/ Itaizinho - Vereda do Rancho/Vereda do Rancho – Sitiozinho/Sitiozinho - Paulistana</t>
  </si>
  <si>
    <t>Paulistana - Serra Vermelha/Serra Vermelha – Emparedada/Emparedada - Paulistana</t>
  </si>
  <si>
    <t>Paulistana – Sede (U. E. Vitalino Coelho) – Sede (U. E. Ginásio Paulistana) – Sede (U. E. Vaz da Silveira) – Sede (U. E. Frei Henrique) – Sede (U. E. Rosa Mística) – Sede (U. E. Domingos Sávio) – Sede (U. E. Caio Coelho) – Sede (U. E. Hermínio Rodrigues)</t>
  </si>
  <si>
    <t>Paulistana – Posto Fiscal Pipocas – Valverde – Tanque de Cima - Paulistana</t>
  </si>
  <si>
    <t>São Miguel do Tapuio (sede) – Assunção do Piauí (U. E. Evaristo Campelo / U. E. Maria Divina Pastora/ Prefeitura Municipal /  U. E. Sebastião Alves dos Reis) – São Miguel do Tapuio (sede).</t>
  </si>
  <si>
    <t>São Miguel do Tapuio (sede) – Assunção do Piauí (Unidade Escolar da Localidade Baixa Verde/ Unidade Escolar da Localidade Lajeiro Branco) – São Miguel do Tapuio (sede).</t>
  </si>
  <si>
    <t>São Miguel do Tapuio (sede) – Assunção do Piauí (Unidade Escolar da Localidade Caldeirão/ Unidade Escolar da Localidade Teteu/ Unidade Escolar da Localidade Cacimba da Pedra/ Unidade Escolar da Localidade Brejinho) – São Miguel do Tapuio (sede).</t>
  </si>
  <si>
    <t>São Miguel do Tapuio (sede) – Assunção do Piauí (Unidade Escolar da localidade Caldeirãozinho/ Unidade Escolar da Localidade Sítio Velho) – São Miguel do Tapuio (sede).</t>
  </si>
  <si>
    <t>São Miguel do Tapuio (sede) – Unidade Escolar da Localidade Coqueiro/ Unidade Escolar da Localidade Mato Escuro/ Posto de Saúde da Localidade Jenipapeiro – sede.</t>
  </si>
  <si>
    <t>São Miguel do Tapuio (sede) – Unidade Escolar João Liberato Lima (Localidade Brejo da Onça) / Unidade Escolar da Localidade Brejo Grande / Unidade Escolar da Localidade São Nicolau – Sede.</t>
  </si>
  <si>
    <t>São Miguel do Tapuio (sede) – Unidade Escolar da Localidade Morada Nova / Unidade Escolar da Localidade Capriza (Assunção do Piauí) – São Miguel do Tapuio (sede).</t>
  </si>
  <si>
    <t>São Miguel do Tapuio (sede) – Unidade Escolar da Localidade Mato Grosso/ Unidade Escolar da Localidade Palmeira de Baixo/ Unidade Escolar da Localidade Varzinha – Sede.</t>
  </si>
  <si>
    <t>São Miguel do Tapuio (sede) – Unidade Escolar da Localidade Buritizinho / Unidade Escolar da Localidade Jenipapeiro de Baixo/ Posto de Saúde da Localidade Ilha – Sede.</t>
  </si>
  <si>
    <t>São Miguel do Tapuio (sede) – Unidade Escolar da Localidade São Vicente / Unidade Escolar da Localidade Tabocas – Sede.</t>
  </si>
  <si>
    <t>São Miguel do Tapuio (sede) – Unidade Escolar da Localidade Juazeiro / Unidade Escolar da Localidade Palmeira de Cima / Posto de Saúde da Localidade Cabaceira – Sede.</t>
  </si>
  <si>
    <t>São Miguel do Tapuio (sede) – Unidade Escolar da Localidade são Francisco / Posto de Saúde da localidade Brejo dos Marianos/ Unidade Escolar da Localidade Cachoeira – Sede.</t>
  </si>
  <si>
    <t>São Miguel do Tapuio (Sede) - Unidade Escolar Lima Rebelo / Prefeitura Municipal / Unidade Escolar José Carlos Pitombeira de Sousa / Grupo Escolar do Bairro Nossa Senhora de Fátima / Grupo Escolar Mamede Alves de Oliveira / Unidade Escolar Manoel Evaristo de Paiva.</t>
  </si>
  <si>
    <r>
      <rPr>
        <sz val="10"/>
        <color rgb="FF000000"/>
        <rFont val="Arial"/>
        <family val="2"/>
      </rPr>
      <t xml:space="preserve">Fronteiras (sede) - Alegrete (Unidade Escolar Estadual Antônia de Sousa Alencar, Unidade Escolar Municipal Juceneuda Maia) – Malhada Alta – Pocinhos – </t>
    </r>
    <r>
      <rPr>
        <b/>
        <sz val="8"/>
        <color rgb="FF000000"/>
        <rFont val="Arial"/>
      </rPr>
      <t xml:space="preserve">Povoado Boa Vista </t>
    </r>
    <r>
      <rPr>
        <sz val="10"/>
        <color rgb="FF000000"/>
        <rFont val="Arial"/>
        <family val="2"/>
      </rPr>
      <t>–  Fronteiras</t>
    </r>
  </si>
  <si>
    <t>Fronteiras ( Núcleo de Ensino Supletivo-NEJA, Escola Mun. José Aquiles de Sousa, Grupo Escolar João Martins do Rego (Acampamento) – São Gonçalo – Fronteiras.</t>
  </si>
  <si>
    <r>
      <rPr>
        <sz val="10"/>
        <color rgb="FF000000"/>
        <rFont val="Arial"/>
        <family val="2"/>
      </rPr>
      <t xml:space="preserve">Fronteiras ( Unidade Escolar Benjamim Batista, Prefeitura Municipal, Colégio Estadual Francisca Pereira de Sousa Morais, Colégio Nossa Senhora de Fátima) – Poço de Areia – </t>
    </r>
    <r>
      <rPr>
        <b/>
        <sz val="8"/>
        <color rgb="FF000000"/>
        <rFont val="Arial"/>
      </rPr>
      <t xml:space="preserve">Lagoa Seca </t>
    </r>
    <r>
      <rPr>
        <sz val="10"/>
        <color rgb="FF000000"/>
        <rFont val="Arial"/>
        <family val="2"/>
      </rPr>
      <t>– Fronteiras.</t>
    </r>
  </si>
  <si>
    <t>Fronteiras (Câmara Municipal, Unidade Escolar Hermínio Francisco Ribeiro) – Alecrim – Fronteiras.</t>
  </si>
  <si>
    <r>
      <rPr>
        <sz val="10"/>
        <color rgb="FF000000"/>
        <rFont val="Arial"/>
        <family val="2"/>
      </rPr>
      <t xml:space="preserve">Fronteiras (sede) – Caldeirão Grande do Piauí (Unidade Escolar Dirceu Mendes Arcoverde, Unidade Escolar Valdemar de Moura Santos) – Pereiros – </t>
    </r>
    <r>
      <rPr>
        <b/>
        <sz val="8"/>
        <color rgb="FF000000"/>
        <rFont val="Arial"/>
      </rPr>
      <t>Serra dos Pereiros</t>
    </r>
    <r>
      <rPr>
        <sz val="10"/>
        <color rgb="FF000000"/>
        <rFont val="Arial"/>
        <family val="2"/>
      </rPr>
      <t xml:space="preserve"> – </t>
    </r>
    <r>
      <rPr>
        <b/>
        <sz val="8"/>
        <color rgb="FF000000"/>
        <rFont val="Arial"/>
      </rPr>
      <t>Serra da Batinga</t>
    </r>
    <r>
      <rPr>
        <sz val="10"/>
        <color rgb="FF000000"/>
        <rFont val="Arial"/>
        <family val="2"/>
      </rPr>
      <t xml:space="preserve"> –  Fronteiras</t>
    </r>
  </si>
  <si>
    <t>Fronteiras (sede) – Pov. Mandacarú (Unidade Escolar Antonio Rodrigues) – São Julião (Prefeitura Municipal, Secretaria Municipal de Educação, Unidade Escolar Aprígio Pereira Bezerra, Unidade Escolar Joaquim Balduíno, Unidade Escolar Joviano Maximino) – Povoado Fujona.</t>
  </si>
  <si>
    <t>SEDE – LOCALIDADE BONFIM – POVOADO LAGOA SECA – LOCALIDADE VASSOURAS – LOCALIDADE SÍTIO DO ALEGRE – LOCALIDADE SÃO JOSÉ (MORRO DO CHAPÉU DO PIAUÍ) - SEDE</t>
  </si>
  <si>
    <t>SEDE – LOCALIDADE MOCÓS – LOCALIDADE LAGOA DA CAIÇARA – LOCALIDADE CANTO DA PALMEIRA – LOCALIDADE TINGUIS – LOCALIDADE MALHADA DO MEIO - SEDE</t>
  </si>
  <si>
    <t>SEDE – LOCALIDADE MUNDO NOVO – LOCALIDADE PATIS – LOCALIDADE JACARÉ DA VERMELHA – LOCALIDADE BOA VISTA DOS CARIOCAS – SEDE</t>
  </si>
  <si>
    <t>SEDE – LOCALIDADE AMARGOSA – LOCALIDADE CHAPADA DA LIMPEZA – LOCALIDADE OLHO D'ÁGUA DOS PIRES – LOCALIDADE LAGOA DOS MACACOS – LOCALIDADE BURITI DOS BRITOS - SEDE</t>
  </si>
  <si>
    <t>SEDE – LOCALIDADE SAMBAÍBA – ZONA URBANA DE MORRO DO CHAPÉU DO PIAUÍ (ESCOLA CONRADO FENELON / ESCOLA SÃO FRANCISCO / ESCOLA FRANCISCA MARLUCE) – LOCALIDADE BOA VISTA DO MORRO – CURRAL GRANDE – VILA SÃO PEDRO - SEDE</t>
  </si>
  <si>
    <t>PERÍMETRO URBANO DE ESPERANTINA 3: SEDE – E.M. PETRÔNIO PORTELA – U.E. JOSÉ NOGUEIRA DE AGUIAR – E.M. VILA DA SOLIDARIEDADE – E.M. UMBELINO REBELO - SEDE</t>
  </si>
  <si>
    <t>PERÍMETRO URBANO DE ESPERANTINA 2: SEDE – E.M. MARIA PINHEIRO DE CASTRO – E.M. MEIRE FERNANDES- E.M. GERVÁSIO LAGES – E.M. SANTA LUZIA - SEDE</t>
  </si>
  <si>
    <r>
      <rPr>
        <sz val="10"/>
        <color rgb="FF000000"/>
        <rFont val="Arial"/>
      </rPr>
      <t xml:space="preserve">PERÍMETRO URBANO </t>
    </r>
    <r>
      <rPr>
        <sz val="12"/>
        <color rgb="FF000000"/>
        <rFont val="Times New Roman"/>
        <family val="1"/>
      </rPr>
      <t>DE ESPERANTINA 1: SEDE – U.E. HERMÍNIO CASTELO BRANCO – E.M. MARIA DAS GRAÇAS COELHO – E.M</t>
    </r>
    <r>
      <rPr>
        <sz val="10"/>
        <color rgb="FF000000"/>
        <rFont val="Arial"/>
      </rPr>
      <t>. DR. JOSÉ PATRIOTINO REBELO - U.E. ESTADO DA PARAÍBA – SEDE</t>
    </r>
  </si>
  <si>
    <r>
      <rPr>
        <sz val="10"/>
        <color rgb="FF000000"/>
        <rFont val="Arial"/>
        <family val="2"/>
      </rPr>
      <t xml:space="preserve">SEDE – ZONA RURAL DE JOAQUIM PIRES: LOCALIDADE JACARÉ- LOCALIDADE SÍTIO DO MEIO- LOCALIDADE SANTO ANTÔNIO- LOCALIDADE TRAPIÁ- LOCALIDADE PÉ DO MORRO- </t>
    </r>
    <r>
      <rPr>
        <sz val="10"/>
        <color rgb="FF000000"/>
        <rFont val="Arial"/>
      </rPr>
      <t>SEDE</t>
    </r>
  </si>
  <si>
    <r>
      <rPr>
        <sz val="10"/>
        <color rgb="FF000000"/>
        <rFont val="Arial"/>
      </rPr>
      <t>SEDE- ZONA URBANA JOAQUIM PIRES(</t>
    </r>
    <r>
      <rPr>
        <sz val="12"/>
        <color rgb="FF000000"/>
        <rFont val="Times New Roman"/>
        <family val="1"/>
      </rPr>
      <t xml:space="preserve"> MANOEL MARTINS- DOROTEU SERTÃO- RAIMUNDO JOSÉ MONTEIRO- CLARINDO LOPES- PEDRO ALVES CABRAL)- LOCALIDADE MASSAPÊ- LOCALIDADE BAIXÃO DO CURRALINHO-</t>
    </r>
    <r>
      <rPr>
        <sz val="10"/>
        <color rgb="FF000000"/>
        <rFont val="Arial"/>
      </rPr>
      <t>SEDE</t>
    </r>
  </si>
  <si>
    <r>
      <rPr>
        <sz val="10"/>
        <color rgb="FF000000"/>
        <rFont val="Arial"/>
      </rPr>
      <t xml:space="preserve">SEDE- ZONA RURAL JOAQUIM PIRES: </t>
    </r>
    <r>
      <rPr>
        <sz val="11"/>
        <color rgb="FF000000"/>
        <rFont val="Arial"/>
        <family val="2"/>
      </rPr>
      <t>LOCALIDADE BARRO VERMELHO</t>
    </r>
    <r>
      <rPr>
        <sz val="10"/>
        <color rgb="FF000000"/>
        <rFont val="Arial"/>
      </rPr>
      <t>- LOCALIDADE CHAPADA DO BRODER- LOCALIDADE TIPIS- LOCALIDADE COQUEIRO- LOCALIDADE EXTREMAS- LOCALIDADE MIMOSA- SEDE</t>
    </r>
  </si>
  <si>
    <t>Sede do CE aos bairros Jaicó, Buritizinho, Povoado Coco dos Amâncios e ao Ginásio São Gonçalo</t>
  </si>
  <si>
    <t>Sede do CE aos povoados Alto Sério (Morro Branco), Baixão do Tamboril e ao Jacaré</t>
  </si>
  <si>
    <t>Sede do CE aos povoados Brejo Grande, Mata dos Morenos, Chapadinha e à Carnaúba</t>
  </si>
  <si>
    <t>Sede do CE aos bairros São Vicente, Alto do Balanço e ao Bela Vista passando por colégios do centro</t>
  </si>
  <si>
    <t>Sede do CE aos povoados Lajes Um, Feitoria e Lajes Dois</t>
  </si>
  <si>
    <t>ANGICAL DO PIAUÍ</t>
  </si>
  <si>
    <t>Sede do CE - 1058-Unidade Escolar José Borba De Carvalho (Sede-Jardim do Mulato) - 1031-Unidade Escolar José Francisco Ferreira (Povoado Lagoa dos Cocos) - 1023-Unidade Escolar Santa Luzia (Povoado Inhumas) - 1074-Unidade Escolar São Francisco (Povoado Seriema) - 1066-Unidade Escolar Dirceu Mendes Arcoverde (Povoado Pitombeira) - 1082-Unidade Escolar José Regino Teixeira (Povoado Melindrosa).</t>
  </si>
  <si>
    <r>
      <rPr>
        <sz val="8"/>
        <color rgb="FF000000"/>
        <rFont val="Arial"/>
      </rPr>
      <t xml:space="preserve">Sede do CE - 1082-Unidade Escolar João Gomes Da Costa (Povoado Caldeirão) - 1015-Unidade Escolar Anselmo Gomes Vilanova (Povoado Baixão das Caraíbas) - 1090-Unidade Escolar Manoel Borba De Carvalho (Povoado Mimoso) </t>
    </r>
    <r>
      <rPr>
        <sz val="8"/>
        <color rgb="FF000000"/>
        <rFont val="ArialMT"/>
      </rPr>
      <t xml:space="preserve">- </t>
    </r>
    <r>
      <rPr>
        <sz val="8"/>
        <color rgb="FF000000"/>
        <rFont val="Arial"/>
      </rPr>
      <t>1040-Unidade Escolar Ministro Petrônio Portela (Povoado Mangabeira) - 1139-Unidade Escolar Emilia Costa (Povoado Piranhas) - 1090-Unidade Escolar Vereador Pedro Mariinha (Povoado Novo Horizonte).</t>
    </r>
  </si>
  <si>
    <r>
      <rPr>
        <sz val="8"/>
        <color rgb="FF000000"/>
        <rFont val="Arial"/>
      </rPr>
      <t xml:space="preserve">Sede do CE - 1031-Sindicato Dos Trabalhadores Rurais De Angical (Sede) - 1023-Unidade Escolar Demerval Lobão (Sede) - 1066-Unidade Escolar Prof. Paulo Nunes (Sede) - 1058-Unidade Escolar Venâncio Dos Santos (Sede) - 1015-Ginásio Presidente Kennedy (Sede) - 1040-Unidade Escolar Francelino Pereira (Sede) – </t>
    </r>
    <r>
      <rPr>
        <sz val="8"/>
        <color rgb="FF000000"/>
        <rFont val="ArialMT"/>
      </rPr>
      <t>1155-IFPI - CAMPUS ANGICAL DO PIAUÍ</t>
    </r>
    <r>
      <rPr>
        <sz val="8"/>
        <color rgb="FF000000"/>
        <rFont val="Arial"/>
      </rPr>
      <t xml:space="preserve"> (Sede) - 1074 - Unidade Escolar Atila Lira (Povoado Montevidéu) - 1147-Unidade Escolar Sancho Rodriguez (Povoado Tanques) - 1112 - Unidade Escolar Firmino Soares (Povoado Retiro) - 1120-Unidade Escolar Mãe Inês (Povoado Canto do Olho D’Água) - 1104-Unidade Escolar Prof. Ana Dulce Ribeiro (Povoado Recreio).</t>
    </r>
  </si>
  <si>
    <t>ITEM 40 – 43ª ZE –ANGICAL DO PIAUÍ/PI – TOTAL: (1º TURNO)</t>
  </si>
  <si>
    <t>ITEM 40 – 43ª ZE –ANGICAL DO PIAUÍ/PI – TOTAL: (2º TURNO)</t>
  </si>
  <si>
    <t xml:space="preserve">Nome da empresa/Pessoa Física: </t>
  </si>
  <si>
    <t xml:space="preserve">Endereço: </t>
  </si>
  <si>
    <t>44ª</t>
  </si>
  <si>
    <t>CIDADE – POVOADO SANTO ESTÊVÃO – POVOADO VÃO DO NEGRO (IDA E VOLTA)</t>
  </si>
  <si>
    <t>CIDADE – POVOADO GALIOTA – POVOADO BOA VISTA – POVOADO PARIS – POVOADO PINAS – POVOADO SERRA BRANCA – CIDADE (IDA E VOLTA)</t>
  </si>
  <si>
    <t>BAIXA GRANDE DO RIBEIRO</t>
  </si>
  <si>
    <t>RIBEIRO GONÇALVES – BAIXA GRANDE DO RIBEIRO (CIDADE) - POVOADO ALMÉCEGAS (IDA E VOLTA)</t>
  </si>
  <si>
    <t>RIBEIRO GONÇALVES – BAIXA GRANDE DO RIBEIRO (CIDADE) – POVOADO RIACHÃO DOS PAULOS – POVOADO BARRA DAS COLHERES – POVOADO FORMOSA (IDA E VOLTA)</t>
  </si>
  <si>
    <t>RIBEIRO GONÇALVES – BAIXA GRANDE DO RIBEIRO (CIDADE) – POVOADO RIOZINHO (IDA E VOLTA)</t>
  </si>
  <si>
    <t>U. E. De Frecheiras - Localidade Frecheiras/ U. E. D. Pedro II - Localidade Porção III/ U. E. Magno Pires I - Localidade Cortado / U. E. Magno Pires II - Localidade Anajá II/ Escola Rural de Cacimbas - Povoado Cacimbas I/ U. E. Alzira Sousa - Localidade Imbiribas/ U. E. Benedito José da Cruz - Localidade Patizal</t>
  </si>
  <si>
    <t>U. E. Luis II - Localidade Cacimbas II/Escola Rural de Carnaúbas - Povoado Carnaúbas/ Escola Rural de Vitório de Baixo - Povoado Vitória de Baixo/ U.E. Manoel Luis de Almeida - Localidade Marajá.</t>
  </si>
  <si>
    <t>U. E. José Nicodemos - Localidade Aposento/ U. E. Luíza Sampaio - Localidade Baixa Fria/ U. E. Sinharinha Lages - Localidade Bela Vista/ U. E. Santa Teresinha - Localidade Monte Alegre/ Escola Rural de Bom Assunto - Povoado Bom Assunto/ U. E. Nicássio Pereira - Localidade Serra de Dentro/ U. E. Alfredo Pires Lages - Localidade Mato Altos e Cocos/ U. E. Antônio Pedro de Almeida - Localidade Zé Borges.</t>
  </si>
  <si>
    <t>Unidade Escolar Lindolfo Nunes - Localidade Lages/ Unidade Escolar José de Anchieta – Localidade Xique-Xique/Escola Rural de Caraíbas - Povoado Caraíbas/Unidade Escolar São Francisco de Assis - Localidade Currais/ Unidade Escolar Dom Severino – localidade Cedro/Escola Rural do Conservador - Povoado Conservador/Escola Rural de São Raimundo - Povoado São Raimundo/ Unidade Escolar D. Pedro I – Localidade Grossos.</t>
  </si>
  <si>
    <t>U. Escolar Santa Marta - Localidade Estreito/U. E. Pres. Castelo Branco - Localidade IUS/ U. Escolar Dequim de Carvalho - Localidade Espinheiro/ U. Escolar Santa Lúcia -Localidade Assentamento Descoberta.</t>
  </si>
  <si>
    <t>Unidade Escolar Há mais tempo – Povoado Há Mais Tempo/Unidade Escolar  Ester Sousa – Povoado Pedra Miúda</t>
  </si>
  <si>
    <t>Unidade Escolar Visconde Sabugosa - Av. Getúlio Vargas, 371/Unidade Escolar Dirceu Arcoverde - Rua Luis Castro. S/nº/Escola Normal Dedila Melo - Rua Luis Castro. S/nº/Grupo Escolar Conselheiro Saraiva - Av. Getúlio Vargas, s/nº/Unidade Escolar Maria Melo  - Av. Cel. Messias Melo, s/n/ Grupo Escolar Gayoso e Almendra -Praça Nilo Castro, s/n/Unidade Escolar Fernando Castro – Travessa do Cruzeiro, s/n/Grupo Escolar Maria do Carmo Melo – Praça João Pessoa, s/n/Colégio Aluísio Craveiro de Melo – av. Inácio Farias, s/n/ Unidade Escolar José de Arimateia – Localidade Catombo, s/n/</t>
  </si>
  <si>
    <t>CIDADES/BAIRROS/VEÍCULO</t>
  </si>
  <si>
    <t>ROTAS</t>
  </si>
  <si>
    <t>ITINERÁRIOS</t>
  </si>
  <si>
    <t>GUADALUPE -PI / CENTRO / (VEÍCULO I)</t>
  </si>
  <si>
    <t>SEDE DO CARTÓRIO ELEITORAL – ESCOLA CEDEG – CÂMARA MUNICIPAL – PREFEITURA MUNICIPAL – SECRETARIA MUNICIPAL DO TRABALHO – ESCOLA ALEXANDRINO MOUSINHO - ESCOLA HIPÓLITO ARARIPE – ESCOLA CARLOS FRANCO – POSTO DE SAÚDE MARIA OLIVEIRA - ESCOLA JOÃO PINHEIRO –SEDE DO CARTÓRIO ELEITORAL</t>
  </si>
  <si>
    <t>MARCOS PARENTE -PI / CENTRO (VEÍCULO II)</t>
  </si>
  <si>
    <r>
      <rPr>
        <sz val="12"/>
        <color rgb="FF000000"/>
        <rFont val="Arial"/>
      </rPr>
      <t>SEDE DO CARTÓRIO ELEITORAL</t>
    </r>
    <r>
      <rPr>
        <sz val="10"/>
        <color rgb="FF000000"/>
        <rFont val="Arial"/>
      </rPr>
      <t xml:space="preserve"> – MARCOS PARENTE – ESCOLA LUIS ALVES – ESCOLA ARTUR PASSOS – ESCOLA JOÃO MARTINS – ESCOLA FLORIANA GOMES – ESCOLA MANOEL MONTÓRIO - </t>
    </r>
    <r>
      <rPr>
        <sz val="12"/>
        <color rgb="FF000000"/>
        <rFont val="Arial"/>
      </rPr>
      <t>POVOADO COCAL ZONA RUAL DE MARCOS PARENTE – SEDE DO CARTÓRIO ELEITORAL.</t>
    </r>
  </si>
  <si>
    <t>LANDRI SALES – PI/CENTRO(VEÍCULO  III)</t>
  </si>
  <si>
    <t>SEDE DO CARTÓRIO ELEITORAL - GRUPO ESCOLAR MARQUES DA ROCHA -GRUPO ESCOLAR PINHEIRO MACHADO - ORGAO MUNICIPAL DE EDUCACAO - CENTRO DE TREIN. DE PROF. AGUIDA CARVALHO DA SILVA-UNIDADE ESCOLAR HUGO NAPOLEAO-UNIDADE ESCOLAR EDITE MENDES – ESCOLA MUNICIPAL DEMERVAL LOBAO VERAS – ENDEREÇO ASSENTAMENTO VEREDAS II- COLEGIO MUNICIPAL JOSE DA SILVA PIMENTEL Endereço : ASSENTAMENTO VEREDAS I - COLEGIO GOVERNADOR ALBERTO SILVA -ZONA RURAL- ENDEREÇO POVOADO JOSHULDA NEIVA – SEDE DO CARTÓRIO ELEITORAL</t>
  </si>
  <si>
    <t>ALTO LONGÁ</t>
  </si>
  <si>
    <t>Altos 47ª ZE – Alto Longá (Centro – Bom Princípio – Piçarra) – Altos</t>
  </si>
  <si>
    <t>Altos 47ª ZE – Alto Longá (Invejada dos Cardosos -Buritizal - Baixa da Roça - Alto Bonito - Buriti Só)</t>
  </si>
  <si>
    <t>Altos 47ª ZE - Alto LongáI (Povoado Pernambuquinho - Chico Antonio - Invejada do Franklin - Nova Olinda - São Nicolau - Alto Novo)</t>
  </si>
  <si>
    <t>NOVO SANTO ANTÔNIO</t>
  </si>
  <si>
    <t>Altos 47ª ZE – Novo Santo Antonio (Rua Manoel Vitório de Sousa - Rua Manoel Vitório de Sousa - Rua Manoel Vitório de Sousa - Rua Cel. Inácio Cabral – Goiabeira)</t>
  </si>
  <si>
    <t>Altos 47ª ZE – Novo Santo Antonio (Cortado - Agrovila - São José dos Matos)</t>
  </si>
  <si>
    <t>BENEDITINOS</t>
  </si>
  <si>
    <t>Sede do Cartório (ALTOS) à Zona Urbana de Beneditinos (26) e loc. Unha de Gato (1 seção)</t>
  </si>
  <si>
    <t>Sede do Cartório (ALTOS) à Localidade Retiro (1 seção), passando pelo Loc. Bandarra (1 seção),  Loc. Canto Escuro (1 seção),  Loc. Santa Luz (1 seção) e Loc. Buriti Alegre ( 2 seções)</t>
  </si>
  <si>
    <t>Sede do Cartório (ALTOS) à Localidade Chapadinha (1 seção)</t>
  </si>
  <si>
    <t>Sede do Cartório à (ALTOS) Localidade Tinguis (1 seção), passando pela Loc. Brejo (2 seções)</t>
  </si>
  <si>
    <t>SÃO JOÃO DA SERRA</t>
  </si>
  <si>
    <t>Altos 47ª ZE - São João da Serra (Sede)</t>
  </si>
  <si>
    <t>Altos 47ª ZE - São João da Serra (Sede) / Belém (São João da Serra)</t>
  </si>
  <si>
    <t>Altos 47ª ZE - Buritizinho (São João da Serra)</t>
  </si>
  <si>
    <t>Altos 47ª ZE - Cacimbinha (São João da Serra) / Lagoas (São João da Serra)</t>
  </si>
  <si>
    <t>ROTA 1 (PORTO/PI E CAMPO LARGO DO PIAUÍ/PI) – SECRETARIA DE EDUCAÇÃO – U.E. EDITE LIMA – U.E. OTÁVIO FALCÃO – U.E. PROFA. TERESINHA BASTOS – U.E. MIGUEL NUNES DE SALES – LOCALIDADE MALHADA DE AREIA (CAMPO LARGO DO PIAUÍ) – SEDE DE CAMPO LARGO DO PIAUÍ/PI – POVOADO COSTA.</t>
  </si>
  <si>
    <r>
      <rPr>
        <sz val="8"/>
        <color rgb="FF000000"/>
        <rFont val="Arial"/>
        <family val="2"/>
      </rPr>
      <t xml:space="preserve">ROTA 2 (NOSSA SENHORA DOS REMÉDIOS/PI) – SEDE DO CARTÓRIO ÀS SEÇÕES DENTRO DA CIDADE / </t>
    </r>
    <r>
      <rPr>
        <u/>
        <sz val="8"/>
        <color rgb="FF000000"/>
        <rFont val="Arial"/>
        <family val="2"/>
      </rPr>
      <t>SEDE DO CARTÓRIO</t>
    </r>
    <r>
      <rPr>
        <sz val="8"/>
        <color rgb="FF000000"/>
        <rFont val="Arial"/>
        <family val="2"/>
      </rPr>
      <t xml:space="preserve"> À U.E. SIGEFREDO PACHECO (POVOADO SANTARÉM) / SEDE DO CARTÓRIO À U.E. MAGALHÃES FILHO (POVOADO SANTO ANTÔNIO).</t>
    </r>
  </si>
  <si>
    <t>Povoado Nova Esperança (Escola Jeremias Soares Catarino – Povoado Santo Antonio (Escola Lourenço Lima) – Av. Getúlio Vargas (Escola Adelaide Rosa) – Av. José Miguel ( Escola Maria do Carmo Ennes Fonseca) – Av. José Miguel (Complexo Escolar Regional de Água Branca) – Av. José Miguel ( Escola Wall Ferraz) – Bulungão ( ESCOLA Anatália Carneiro) – Povoado Angicos ( Escola João Justo) – R. Bom Jesus (Escola Maria de Sousa) – R. Antonio Carlos Soares. Centro (Diretoria Regional da Fazenda) – R. Adalberto Santana - (SERSOM Biblioteca) – R. Antonio Carlos Soares (Escola Helvidio Nunes CEOM CRAIS) – R. Tupinambá Portela (Creche Tia Cota) – Av. Neco Teixeira (Monsenhor Bozon).</t>
  </si>
  <si>
    <t>Povoado Estaca Zero (Escola Benedito Moura dos Santos) – Centro (Creche Tia Neide) – Centro (Centro Educacional Comunitário) – Centro ( Centro de Múltiplo Uso Átila Lira) – Baixão dos Cocos dos Ricardos (Escola Leda Napoleão) – Baixão dos Cocos dos Carlos (Escola Antonio Carlos – Povoado Angico (Escola Luiz Coimbra).</t>
  </si>
  <si>
    <t>Povoado São João ( Escola Guilhermina Falcão Teixeira) – Povoado Santa Rita (Escola Manoel Marques) – Povoado Bom Jesus (Escola Raimundo de Sousa) – Povoado Sitio do Brejo ( Escola Francisco Soares Teixeira) – Povoado Buriti (Escola São Francisco de Assis) – Centro (Escola Municipal Olho D'Água) – Centro ( Escola Agostinho José Leal) – Centro (Escola Adalberto Correia Lima).</t>
  </si>
  <si>
    <t>Estrada Hugo Napoleão (Escola João Alves Pitombeira) – Av. Petronio Portela centro ( Escola Cícero Lino) – Centro (Câmara Municipal) – Centro ( Escola Antonio Freitas)</t>
  </si>
  <si>
    <t>ITEM 47 – 52ª ZE – ÁGUA BRANCA/PI – TOTAL: (1º TURNO)</t>
  </si>
  <si>
    <t>ITEM 47 – 52ª ZE – ÁGUA BRANCA/PI – TOTAL: (2º TURNO)</t>
  </si>
  <si>
    <t>Colégio Emília Soares/Colégio Choco Monção/Colégio Domingos Alves/Colégio José Basson/ Colégio Pinheiro Machado/Colégio Raimundo Fontenele/Colégio Samuel Tupinambá</t>
  </si>
  <si>
    <t>Caldeirão / Santo Hilário / Itapecuru</t>
  </si>
  <si>
    <t>Freicheira da Lama/ Olha d'Água/ Santa Luzia / São Benedito/ Boa Vista dos Libórios</t>
  </si>
  <si>
    <t>Angico Branco / Boíba / Juá dos Araújos</t>
  </si>
  <si>
    <t>Videu / Biribidinha / Cajueiro / Carpina / Angical / Lagoa Seca</t>
  </si>
  <si>
    <t>Contendas / Juazeiro / Segundo Campo/Jacaré/Lajeirão</t>
  </si>
  <si>
    <t>Sítio dos Pereiras/ Jacarandá/ Campestre de Cima/ Campestre de Baixo/ Conduru/ Jabuti</t>
  </si>
  <si>
    <t>Helvidio Nunes (Silvia de Brito Vieira) / Rozimira Siqueira / Pitombeira de Cima</t>
  </si>
  <si>
    <t>Baixão / Pitombeira de Baixo / Carnaubal / Cipoal / Goiabeira / Chafariz</t>
  </si>
  <si>
    <t>Belém / Ipueira/ Melancias</t>
  </si>
  <si>
    <t>Localidade – Santo Elias – Zona Rural</t>
  </si>
  <si>
    <t xml:space="preserve">Sede Cartório – Escolas, Tia Helena, Secretaria de Fazenda, Antonieta, Jacob Barbosa, Francisco de Melo, Vicente Lopes e Antônio Pereira Lopes. </t>
  </si>
  <si>
    <t>Sede Cartório – Secretaria de Educação, Domingos Alves, Givaldo Moraes, Wladimir de Abreu</t>
  </si>
  <si>
    <t>Termo, cidade de Lagoa do Piauí – Escolas, João Alfredo, Francisco Luis de Morais e Multiplouso</t>
  </si>
  <si>
    <t>Localidade – Caraíbas – Zona Rural de Lagoa do Piauí</t>
  </si>
  <si>
    <t>Localidade – Lagoa Dourada – Zona Rural de Lagoa do Piauí</t>
  </si>
  <si>
    <t>Sede do Cartório à Unidade Escolar Manoel Barbosa (Povoado Ingazeira); Unidade Escolar Manoel Barbosa (Povoado Ingazeira) ao município de Caridade do Piauí; Do município de Caridade do Piauí ao município de Curral Novo do Piauí; Do município de Curral Nov</t>
  </si>
  <si>
    <t xml:space="preserve">Sede do Cartório à Unidade Escolar Padre José Medeiros (Povoado Monte Santo); Unidade Escolar Padre José de Medeiros a Unidade Escolar Santo Inácio (Serra do Inácio); Da Unidade Escolar Santo Inácio para o Grupo Escolar Baixio dos Belos; Retorno do Grupo </t>
  </si>
  <si>
    <t>Sede do Cartório à Escola Municipal São José (Localidade Cabaceira); Escola Municipal São José a Escola Municipal Nossa Senhora do Perpetuo Socorro (Povoado Curralinho); Escola Municipal Nossa Senhora do Perpetuo Socorro a Escola Municipal Brito (Localida</t>
  </si>
  <si>
    <t>Sede do Cartório à Escola Municipal Eustaquio Carvalho (Povoado Maria Preta); Escola Municipal Eustaquio Carvalho (Povoado Maria Preta) à Escola Municipal Érico Veríssimo (Localidade Serra dos Cláudios); Retorno da Escola Municipal Érico Veríssimo (Locali</t>
  </si>
  <si>
    <t xml:space="preserve">Sede do Cartório à Unidade Escolar 7 de Setembro (sede); Unidade Escolar 7 de Setembro o (sede) à Unidade Escolar Dea Pinheiro (sede); Unidade Escolar Dea Pinheiro (sede) à Creche Municipal Raimunda Angelina Félix Santos (Bairro Soledade II sede); Creche </t>
  </si>
  <si>
    <r>
      <rPr>
        <sz val="12"/>
        <color rgb="FF000000"/>
        <rFont val="Calibri"/>
      </rPr>
      <t>OBJETO</t>
    </r>
    <r>
      <rPr>
        <sz val="11"/>
        <color rgb="FF000000"/>
        <rFont val="Calibri"/>
      </rPr>
      <t xml:space="preserve">: </t>
    </r>
    <r>
      <rPr>
        <sz val="12"/>
        <color rgb="FF000000"/>
        <rFont val="Calibri"/>
      </rPr>
      <t>CONTRATAÇÃO DE SERVIÇOS DE TRANSPORTE DE URNAS ELETRÔNICAS E CABINAS DE VOTAÇÃO E UM POLICIAL PARA AS ELEIÇÕES 2022</t>
    </r>
  </si>
  <si>
    <t>Do Cartório Eleitoral, em Itainópolis:1. U. E. Mariano Moreira da Costa (localidade Tombador)2. U. E. João Rodrigues das Chagas (localidade Lagoa Achada)</t>
  </si>
  <si>
    <t>Do Cartório Eleitoral, em Itainópolis:1. U. E. Petronília Maria Feitosa (localidade Alto Alegre - Salgado)2. U. E. Crispiniano Ribeiro Campos (localidade Tanque de Terra)</t>
  </si>
  <si>
    <t>Do Cartório Eleitoral, em Itainópolis:1. U. E. Ananeio Martins de Oliveira (localidade Barroso – Itainópolis)</t>
  </si>
  <si>
    <t>Do Cartório Eleitoral, em Itainópolis:1. U. E. Alayde Rodrigues de Araújo (Rua Domingos Sávio Rodrigues s/n)2. U. E. Enéas Maia (Rua Prof. Xavier de Oliveira s/n)3. U. E. Álvaro Rodrigues (Rua Valentim Dantas s/n)</t>
  </si>
  <si>
    <t>Do Cartório Eleitoral, em Itainópolis:1. U. E. Antônio Vera (zona urbana – Vera Mendes)2. U. E. João Antônio da Vera (zona urbana – Vera Mendes)3. Ginásio Municipal José de Andrade Maia (zona urbana – Vera Mendes)4. U. E. Maria Vitória (zona urbana – Vera Mendes)</t>
  </si>
  <si>
    <t>1. U. E. Manoel Amâncio de Sousa (povoado Cana Brava)2. U. E. Francelina Pinheiro (povoado Recreio)</t>
  </si>
  <si>
    <t>Do Cartório Eleitoral, em Itainópolis:1. U. E. Luiz Ubiraci de Carvalho (Av. Otílio Manoel Rodrigues s/n)2. U. E. Daniel Gomes (Anexo ao U. E. Lauro Coelho Ferreira – Praça Marcos Parente s/n)3. U. E. Nelson de Moura Fé (Rua Acelino Pinheiro s/n)4. U. E. Lauro Coelho Ferreira (Rua 21 de Abril s/n)5. U. E. José Luis Muniz (R. São Francisco s/n)</t>
  </si>
  <si>
    <t>Associação de Moradores / Câmara de Vereadores / Centro da Convivência / Centro Social Teresinha Nunes / U E Noronha Filho / CNEC / U E Dr Cesar Brito / U E Raimundo Pessoa</t>
  </si>
  <si>
    <t>Goiabeira, Nova Olinda, Cadoz, Sitio do Projeto, Bolívia</t>
  </si>
  <si>
    <t>Sede Curralinhos, Pov. Barra do Jorge, Pov. Bom Lugar</t>
  </si>
  <si>
    <t>Pov. Pintado, Pov.Olho Dágua de Dentro, Pov. Gado Bravo, Pov. Lajinha, Pov. Lagoa Nova, Pov. Canafístula,  Pov. Monte Alegre, Pov. Boa Esperança</t>
  </si>
  <si>
    <t>Miguel Leão, Pov Cocal, Pov. Sítio do Cocal, Pov. Baixão dos Ribeiros, Pov, Vila Maria, Pov.Varjota e Pov. Baixa Grande</t>
  </si>
  <si>
    <t>SEDE A LAGOA GRANDE, V. GRANDE, JAPECANGA E SANTA CLARA – Z. RURAL DE C CASTRO</t>
  </si>
  <si>
    <t>SEDE AO POVOADO SOSSEGO E SITIO</t>
  </si>
  <si>
    <t>SEDE A ANGICAL, SANTA LUZ E LARANJEIRA</t>
  </si>
  <si>
    <t>SEDE AO PV. CRIOLI, BAIÃO, CAJAZEIRAS E OVELHAS</t>
  </si>
  <si>
    <t>SEDE AO PV. PEQUI – ZONA RURAL DE SANTA LUZ</t>
  </si>
  <si>
    <t>SEDE AO POVOADO SÃO FRANCISCO – ZONA RURAL DE PALMEIRA PI</t>
  </si>
  <si>
    <t>SEDE AO POVOADO ANAJA -  ZONA RURAL DE PALMEIRA PI</t>
  </si>
  <si>
    <t>SEDE AO PV BARRA DE SANTANA, L. GRANDE E TAQUARI – Z. RURAL DE ALVORADA</t>
  </si>
  <si>
    <t>SEDE A CIDADE DE ALVORADA, POV. C. CAMPO E PROJETO PIAUÍ</t>
  </si>
  <si>
    <t>NAZARÉ DO PIAUÍ – SÃO JOSÉ DO PEIXE</t>
  </si>
  <si>
    <t>Cartório Eleitoral (Floriano/PI) – Anexo do Grupo Escolar João Leal (Centro de Nazaré do Piauí) – Grupo Escolar João Leal (Centro de Nazaré do Piauí)  - Grupo Escolar 21 de dezembro (Centro de Nazaré do Piauí) – Nazaré Clube (Centro de Nazaré do Piauí) – Prefeitura Municipal (Centro de Nazaré do Piauí) – Salão Paroquial (Centro de Nazaré do Piauí) – Unidade Escolar João Gomes Ferreira (Centro de Nazaré do Piauí)</t>
  </si>
  <si>
    <t>Cartório Eleitoral (Floriano/PI) – Unidade Escolar José Vieira da Costa (Povoado Marmelada, Nazaré do Piauí) – Grupo Escolar Dirceu Arcoverde – (Povoado Enseada, Nazaré do Piauí) – Grupo Escolar Francisco Manoel dos Santos(Povoado Sussuapara  Nazaré do Piauí)</t>
  </si>
  <si>
    <t>Cartório Eleitoral (Floriano/PI) – Unidade Escolar Mariano Vicente (Povoado Cataréns, Nazaré do Piauí), Grupo Escolar João Borges Ferreira (Povoado Escondido, Nazaré do Piauí) – Unidade Escolar São Francisco de Assis (Povoado Roteador, Nazaré do Piauí)</t>
  </si>
  <si>
    <t>Cartório Eleitoral (Floriano/PI) –  Grupo Escolar Francisco Leão (Povoado Matapasto, Nazaré do Piauí) – Unidade Escolar Santa Teresa D'Ávila (Povoado Boqueirão, Nazaré do Piauí) – Grupo Escolar Povoado Coberto (Povoado Coberto, Nazaré do Piauí) – Grupo Escolar Antônio Alves Martins (Povoado Tamboril, São José do Peixe) - UBS Valdomiro Jordão da Silva (Povoado Mucaitá/São José do Peixe)</t>
  </si>
  <si>
    <t>Cartório Eleitoral  (Floriano/PI)– Grupo Escolar Raimundo de Castro e Silva (Centro de São José do Peixe) – Secretaria Municipal de Educação e Cultura (Centro de São José do Peixe) – Unidade Escolar Martinho de Sousa Mendes (Centro de São José do Peixe) – Escola Municipal Maria de Carvalho Mendes (Povoado Altamira, São José do Peixe)</t>
  </si>
  <si>
    <t>ARRAIAL – FRANCISCO AYRES</t>
  </si>
  <si>
    <t>Cartório Eleitoral (Floriano/PI) – Posto de Saúde Terezinha Leal Nunes (Centro de Arraial) – Unidade Escolar Gonçalo Nunes (Centro de Arraial) – Unidade Escolar Maria Barbosa (Centro de Arraial) – Escolinha Tia Quinquinha (Centro de Arraial) – Unidade Escolar Silvestre Rocha (Centro de Arraial)</t>
  </si>
  <si>
    <t>Cartório Eleitoral  (Floriano-PI) – Unidade Escolar Professor Luiz Pires (Povoado Chapadinha, Arraial/PI) – Escola Municipal da Capivara (Povoado Capivara, Arraial/PI)</t>
  </si>
  <si>
    <t>Cartório Eleitoral  (Floriano/PI) – Unidade Escolar Quirino Lima (Bairro Barão, Arraial/PI) – Unidade Escolar Padre Virgílio (Povoado Malhada das Candeias, Arraial/PI) – Unidade Escolar Feliciano Rodrigues (Povoado Alto Alegre, Arraial/PI)</t>
  </si>
  <si>
    <t>Cartório Eleitoral  (Floriano/PI) – Escola Municipal José Vieira de Carvalho (Povoado Capa, Arraial/PI) – Unidade Escolar Raimundo Lopes (Povoado Cocos, Arraial/PI)</t>
  </si>
  <si>
    <t>Cartório Eleitoral  (Floriano/PI) – Escolinha da Mônica (Centro de Francisco Ayres/PI) - Sindicato dos Trabalhadores Rurais (Centro de Francisco Ayres/PI) – Grupo Escolar Claro Lima (Centro de Francisco Ayres/PI) – Unidade Escolar Maria Ayres Lima (Centro de Francisco Ayres/PI) – Unidade Escolar João Pereira de Sousa (Centro de Francisco Ayres/PI) – Associação de Desenvolvimento Comunitário (Centro de Francisco Ayres/PI) – Posto de Saúde Terezinha Leal Nunes (Centro de Francisco Ayres/PI)</t>
  </si>
  <si>
    <t>Cartório Eleitoral  (Floriano/PI) – Unidade Escolar Joaquim Rodrigues (Povoado Buriti Grande, Francisco Ayres/PI) – Grupo Escolar Francisco Alexandre (Povoado Casa Nova, Francisco Ayres/PI) – Escola Municipal Benedito Wilson (Povoado Boa Vista, Francisco Ayres/PI)</t>
  </si>
  <si>
    <t>Cartório Eleitoral  (Floriano/PI) – Escola Municipal Santo Antônio (Povoado Tucuns, Francisco Ayres/PI) – Escola Municipal Alfredo Nunes (Povoado Monte Santo, Francisco Ayres/PI) – Grupo Escolar Domingos Alves (Povoado Campo de Bola, Francisco Ayres/PI) – Escola Municipal de Boi Laranja (Povoado Boi Laranja, Francisco Ayres/PI).</t>
  </si>
  <si>
    <t xml:space="preserve">Sede do Cartório (Picos)
Pov. Serra dos Pinheiros
Pov. Sitiozinho
Pov. Gaturiano
Pov. Buriti Grande
Pov. Baixa das Carnaíbas
Pov. Baixa Grande
</t>
  </si>
  <si>
    <t xml:space="preserve">Sede do Cartório (Picos)
U.E. Dr. João Carvalho
U.E.João Belarmino do Vale
U.E.Frutuoso Alves do Vale
</t>
  </si>
  <si>
    <t xml:space="preserve">Sede do Cartório (Picos)
Assentamento União
Assentamento Barreiros
Assentamento Ambrósio
Pov. Ambrósio
Pov. Milhans
Pov. Cacimbinha
Pov. Baixio da Cacimbinha
</t>
  </si>
  <si>
    <t xml:space="preserve">Sede do Cartório (Picos)
Pov. Samambaia dos Marques
U.E.Joaquim Gonçalves Guimarães
U.E. Joaquim Antonio de Araújo
Pov. Candido Borges
</t>
  </si>
  <si>
    <t xml:space="preserve">Sede do Cartório (Picos)
Unidade Escolar Severo Maria Eulálio (Rua 13 de Maio S/N, centro)
Unidade Escolar Professor Francisco Moura (Rua Joaquim Nabuco 123, centro)
Unidade Escolar Sousa Martins (Rua Mal. Deodoro da Fonseca 255, centro)
Secretaria de Assistência de Social (Rua Né Aristarco S/N, centro)
Unidade Escolar Catarina (Rua Souza Martins S/N, centro)
</t>
  </si>
  <si>
    <t xml:space="preserve">Sede do Cartório (Picos)
Unidade Escolar Obetiza Nunes Martins (Rua Projeta II, centro)
Unidade Escolar Abel Ramos (Localidade Carreiras)
</t>
  </si>
  <si>
    <t xml:space="preserve">Pov. Lagoa Seca
Pov. Lagoa dos Marcelinos
Pov. Barro
</t>
  </si>
  <si>
    <t xml:space="preserve">Pov. Queimada da Ema
U.E. Severo Maria Eulálio
U.E. Professor Pascoal Borges Leal
</t>
  </si>
  <si>
    <t xml:space="preserve">Pov. Engano dos Porens
Pov. Várzea do Engano
Pov. Novo Paquetá
Pov. Camarada
</t>
  </si>
  <si>
    <t xml:space="preserve">Ginásio Municipal de Sussuapara
Pov. Tamboril
</t>
  </si>
  <si>
    <t xml:space="preserve">Sede do Cartório (Picos)
Unidade Escolar Antônio Jesuíno (Av. João Ricardo de Morais 147, centro)
Unidade Escolar Clementino Martins (Av. João Ricardo de Morais 260, centro)
Escola Municipal Rafael Brandão (Localidade Vaca Brava)
Escola Municipal Maria Lucília da Conceição (Localidade Jenipapeiro)
</t>
  </si>
  <si>
    <t xml:space="preserve">Sede do Cartório (Picos)
Unidade Escolar Municipal Pacheco Guedes (Localidade Canto da Umburana)
Unidade Escolar Paulo Ferraz (Localidade Várzea da Cruz)
Unidade Escolar Municipal Marechal Dutra (Localidade Pilões)
</t>
  </si>
  <si>
    <t>SANTA CRUZ E WALL FERRAZ</t>
  </si>
  <si>
    <t>63ª ZE – DNIT – U.E. PROF. JOSÉ AMAVEL – 18ª GRE – U.E. MLVIN JONES</t>
  </si>
  <si>
    <t>63ª ZE – IV COORDENAÇÃO SAÚDE – U.E. FREI HELIODORO – UESPI SUDESTE – CMEI MARIA JOSÉ ARCOVERDE</t>
  </si>
  <si>
    <t>63ª ZE – U. E. PROF ODYLO DE BRITO RAMOS -  U.E PROF. JULIA NUNES ALVES – U. E. PROF PINHEIRO MACHADO – U.E. DR. AGNELO PEREIRA DA SILVA E .E. SANTA INÊS</t>
  </si>
  <si>
    <t>63ª ZE – E.M. TORQUATO NETO - E.M. EXTREMA – CMEI PARQUE ESPERANÇA - U.E. ANTONIO DE ALMENDRA FREITAS – U.E. DIDACIO SILVA</t>
  </si>
  <si>
    <t>63ª ZE – U.E. DEP ATILA LIRA – U.E. PROF MILTON AGUIAR – U.E. ADAMIR LEAL – U.E. FRANCISCO CESAR DE ARAUJO</t>
  </si>
  <si>
    <t>63ª ZE – U.E PROF PIRES DE CASTRO – CEC PARQUE ITARARÉ ESCOLÃO</t>
  </si>
  <si>
    <t>63ª ZE – U.E PROF RALDIR CAVALCANTE BASTOS – E.M. ALTINA CASTELO BRANCO – U.E. MODESTINA BEZERRA – CMEI CINTHIA MEDEIROS</t>
  </si>
  <si>
    <t xml:space="preserve">63ª ZE – U.E. MARIA DA CONCEIÇÃO SALOMÉ – CMEI CLARICE LISPECTOR – E.M. MARIO COVAS – CRECHE VILA FREI DAMIÃO – U.E. PROF RUY LEITE BERGER – U.E. HUMBERTO REIS - E.M. PROF UBIRACI CARVALHO </t>
  </si>
  <si>
    <t xml:space="preserve">63ª ZE –  U.E. DR FONTES IBIAPINA – E.M. MACHADO DE ASSIS – E.M. JOÃO PORFÍRIO DE LIMA CORDÃO – CMEI DEP. ATILA LIRA – CMEI NOVO MILÊNIO -  E.M. O. G. REGO DE CARVALHO </t>
  </si>
  <si>
    <t>63ª ZE – E.M. BARJAS NEGRI –  NAI – E.M. VINICIUS DE MORAES – CEI SAGRADO CORAÇÃO – E.M. MANOEL ALVES DE OLIVEIRA - E.M. DONA ISABEL PEREIRA – E.M. CENTRO DOS AFONSINHOS –   E.M. ANTONIO FERRAZ</t>
  </si>
  <si>
    <t>63ª ZE – E.M. SÃO SEBASTIÃO – U.E. PROFESSOR FLORESTAN FERNANDES – E.M. BOM PRINCÍPIO – CMEI JOÃO PAULO II – E.M. ARTHUR MEDEIROS CARNEIRO – E.M. ANGOLÁ – E.M. TOMAZ DE OLIVEIRA LOPES – E.M. AREOLINO -  LONCIO DA SILVA - E.M. ANTONIO LEONEZ CHAPADINHA – E.M. LIMOEIRO</t>
  </si>
  <si>
    <t>Inhuma- Ipiranga do Piauí – Brejo – Furta-lhe a Volta – Cocos – Ipiranga - Inhuma</t>
  </si>
  <si>
    <t>Inhuma – Ipiranga do Piauí – Areal – Jardim – Ipiranga do Piauí - Inhuma</t>
  </si>
  <si>
    <t>INHUMA – BAIXA DO MEL – CALDEIRÃO DOS LUIZ – JUÁ - CALDEIRÃO DOS LUIZ – BAIXIO – VOLTA - INHUMA</t>
  </si>
  <si>
    <t>INHUMA – SÃO JOSÉ – SACO DA VÁRZEA – ATALHO – OUCO D’ÁGUA – MALHADA REDONDA – SÃO JOSÉ - INHUMA</t>
  </si>
  <si>
    <t>INHUMA (SEDE) – BURITI COMPRIDO – BAIXAS - INHUMA</t>
  </si>
  <si>
    <t>INHUMA (SEDE) - FORTE</t>
  </si>
  <si>
    <t>INHUMA (SEDE) - ROQUE</t>
  </si>
  <si>
    <t>04 seções eleitorais da sede de Manoel Emídio/PI</t>
  </si>
  <si>
    <t>Povoado Coqueiro, Povoado Água Branca, Povoado Aliança do Gurguéia</t>
  </si>
  <si>
    <t>Povoado Recreio</t>
  </si>
  <si>
    <t>Povoado Cajazeiras, Povoado Cágados, Povoado Brejinho, Povoado Santa Fé</t>
  </si>
  <si>
    <r>
      <rPr>
        <sz val="11"/>
        <color rgb="FF000000"/>
        <rFont val="Arial"/>
      </rPr>
      <t>Povoado Placas, Povoado Poços, 03 locais de votação na Sede do Município de Bertolínia (Bacuri, José Milton Martins e Narcisa Fonseca), (</t>
    </r>
    <r>
      <rPr>
        <b/>
        <sz val="11"/>
        <color rgb="FF000000"/>
        <rFont val="Arial"/>
      </rPr>
      <t>três</t>
    </r>
    <r>
      <rPr>
        <sz val="11"/>
        <color rgb="FF000000"/>
        <rFont val="Arial"/>
      </rPr>
      <t xml:space="preserve"> urnas de contingência no fórum)</t>
    </r>
  </si>
  <si>
    <t>02 locais de votação na sede do Município de Bertolínia (Creche Tia Nair e Florisa Silva)</t>
  </si>
  <si>
    <t>Povoado Tamburil, Povoado Jiboia (e uma urna de contingência)</t>
  </si>
  <si>
    <r>
      <rPr>
        <sz val="11"/>
        <color rgb="FF000000"/>
        <rFont val="Arial"/>
      </rPr>
      <t xml:space="preserve">Seções da sede do Município de Sebastião leal e Povoado Veredas dos Tinguis (e </t>
    </r>
    <r>
      <rPr>
        <b/>
        <sz val="11"/>
        <color rgb="FF000000"/>
        <rFont val="Arial"/>
      </rPr>
      <t>duas</t>
    </r>
    <r>
      <rPr>
        <sz val="11"/>
        <color rgb="FF000000"/>
        <rFont val="Arial"/>
      </rPr>
      <t xml:space="preserve"> urnas de contingência no fórum)</t>
    </r>
  </si>
  <si>
    <t>02 locais de votação da sede do Município de Eliseu Martins e povoado de Lagoa Cercada</t>
  </si>
  <si>
    <r>
      <rPr>
        <sz val="11"/>
        <color rgb="FF000000"/>
        <rFont val="Arial"/>
      </rPr>
      <t xml:space="preserve">02 locais de votação da sede do município de Eliseu Martins (e </t>
    </r>
    <r>
      <rPr>
        <b/>
        <sz val="11"/>
        <color rgb="FF000000"/>
        <rFont val="Arial"/>
      </rPr>
      <t>três</t>
    </r>
    <r>
      <rPr>
        <sz val="11"/>
        <color rgb="FF000000"/>
        <rFont val="Arial"/>
      </rPr>
      <t xml:space="preserve"> urnas de contingência no fórum)</t>
    </r>
  </si>
  <si>
    <t>Povoado Chupeiro</t>
  </si>
  <si>
    <t>Povoado Boa Vista</t>
  </si>
  <si>
    <r>
      <rPr>
        <sz val="11"/>
        <color rgb="FF000000"/>
        <rFont val="Arial"/>
      </rPr>
      <t xml:space="preserve">Povoado Corrente das Flores, 02 locais de votação da sede do Município de Colônia do Gurguéia (e </t>
    </r>
    <r>
      <rPr>
        <b/>
        <sz val="11"/>
        <color rgb="FF000000"/>
        <rFont val="Arial"/>
      </rPr>
      <t>três</t>
    </r>
    <r>
      <rPr>
        <sz val="11"/>
        <color rgb="FF000000"/>
        <rFont val="Arial"/>
      </rPr>
      <t xml:space="preserve"> urnas de contingência)</t>
    </r>
  </si>
  <si>
    <t>02 locais de votação da sede do Município de Colônia do Gurguéia</t>
  </si>
  <si>
    <t>1015-CENTRO SOCIAL URBANO - AV. JOSÉ DE MOURA LEAL, S/N, CENTRO
1523-CRECHE E PRÉ-ESCOLA MARGARIDA DE JESUS ALENCAR - RUA CÍCERO JOSÉ DA SILVA, 135,
CENTRO
1031-GRUPO ESCOLAR CONSTÂNCIO CARVALHO - AV. JOSÉ DE MOURA LEAL, 218, CENTRO
1040-UNIDADE ESCOLAR FRANCISCO LUIZ DE MACEDO - RUA EMBAIXADOR ALOÍSIO NAPOLEÃO, S/N,
CENTRO
1058-UNIDADE ESCOLAR TIO ZEZITO - AV. JOSÉ DE MOURA LEAL, 499, CENTRO</t>
  </si>
  <si>
    <t>1066-UNIDADE ESCOLAR DAVI SEVERIANO DE CARVALHO - POVOADO RIACHO DO PADRE – ZONA
RURAL</t>
  </si>
  <si>
    <t>1082-UNIDADE ESCOLAR SANTO ANTONIO DE LISBOA - LOCALIDADE CURRAL VELHO – ZONA RURAL
1074-UNIDADE ESCOLAR JOSE JUBILINO DE MACEDO – POVOADO CANTO ALEGRE – ZONA RURAL</t>
  </si>
  <si>
    <t>1090-UNIDADE ESCOLAR LUIZ LINO DA SILVA - LOCALIDADE BARRA – ZONA RURAL</t>
  </si>
  <si>
    <t>1015-UNIDADE ESCOLAR JOSÉ DE MOURA LEAL - RUA ÂNGELO LIBANIO RIBEIRO, S/N, CENTRO
1023-ESCOLA MUNICIPAL MONTE SINAI - RUA 14 DE DEZEMBRO – CENTRO
1031-CRECHE JEUDO JOSÉ FRANCISCO DIAS - AV. DEPUTADO JULIO CESAR, S/N, CENTRO
1066-CENTRO EDUCACIONAL SEBASTIÃO DE SOUSA - AV. DEPUTADO JULIO CESAR, S/N, CENTRO</t>
  </si>
  <si>
    <t>1040-UNIDADE ESCOLAR HERMENEGILDO RIBEIRO LEAL - LOCALIDADE CARQUEJO – ZONA RURAL</t>
  </si>
  <si>
    <t>1074-U E JOAQUIM ANTONIO DE LIMA - LOCALIDADE VISTA BELA – ZONA RURAL</t>
  </si>
  <si>
    <t>1015-GRUPO ESCOLAR MARIANO DA SILVA NETO - RUA IZAIAS BENTO, S/N, CENTRO
1023-GRUPO ESCOLAR MANOEL AVELINO DE BRITO - RUA ZULMIRA CESAR DE ANDRADE, S/N,
CENTRO
1031-GRUPO ESCOLAR COSMA RAMOS DE SOUSA - RUA JOSÉ DE MOURA LEAL, S/N, CENTRO
1082-UNIDADE ESCOLAR MARIA ANUNCIADA DE CARVALHO LIMA - AVENIDA CORINTO MATOS –
CENTRO
1090-UNIDADE ESCOLAR NOVO MILÊNIO - AV. PETRÔNIO PORTELA, S/N, NOVO MILÊNIO.</t>
  </si>
  <si>
    <t>1066-UNIDADE ESCOLAR CÍCERO MUNDINHO - SERRA DE CÍCERO MUNDILHO – ZONA RURAL</t>
  </si>
  <si>
    <t>1104-UNIDADE ESCOLAR RAIMUNDO MARIANO – SITIO TAMBORIL – ZONA RURAL</t>
  </si>
  <si>
    <t>1031-GRUPO ESCOLAR SABINO GOMES DE LIMA – RUA PROJETADA, S/N, BAIRRO ULISSES
GUIMARÃES, CENTRO
1040-UNIDADE ESCOLAR LUIZ UBIRACÍ DE CARVALHO - AV CENTRAL, 388, BAIRRO ULISSES
GUIMARÃES, CENTRO</t>
  </si>
  <si>
    <t>1015-GRUPO ESCOLAR ZACARIAS MANOEL DA SILVA - POVOADO SÃO JOÃO BATISTA, S/N – ZONA
RURAL</t>
  </si>
  <si>
    <t>1015-GRUPO ESCOLAR JOAQUIM ANTÃO DE CARVALHO - RUA GERALDA MARIA DE ALENCAR, S/N,
CENTRO
1023-SECRETARIA MUNICIPAL DE SAÚDE - AV. MARIA DE CARVALHO ALENCAR, S/N, CENTRO
1031-SECRETARIA MUNICIPAL DE EDUCAÇÃO - RUA ISRAEL ANTÃO DE CARVALHO, S/N, CENTRO
1040-CÂMARA MINICIPAL - AV. MARIA DE CARVALHO ALENCAR, 387, CENTRO
1082-AUDITÓRIO FRANCISCO DAS CHAGAS ALENCAR - AV. MARIA DE CARVALHO ALENCAR, S/N,
CENTRO</t>
  </si>
  <si>
    <t>1058-UNIDADE ESCOLAR ABILIO JOSÉ DE ALMEIDA - LOCALIDADE RETIRO – ZONA RURAL</t>
  </si>
  <si>
    <t>1104-UNIDADE ESCOLAR ARCENIO JOSE DOS SANTOS - LOCALIDADE COMBOEIRO DE BAIXO –
ZONA RURAL</t>
  </si>
  <si>
    <t>1090-UNIDADE ESCOLAR JOÃO GALDINO DA COSTA - LOCALIDADE LAJEDO – ZONA RURAL</t>
  </si>
  <si>
    <t>1066-UNIDADE ESCOLAR ACELINO TERTO DE CARVALHO - LOCALIDADE CABACEIRA – ZONA
RURAL</t>
  </si>
  <si>
    <t>1074-UNIDADE ESCOLAR CICERO LEONEL DE MACEDO - LOCALIDADE ESTREITO – ZONA RURAL</t>
  </si>
  <si>
    <t>Sede do Cartório –  Centro de Referencia e Assistencia Social-CRAS. Col. Paulo Ferraz – Câmara – Prefeitura –  Escola Municipal Lara Thalyta – Posto de Saúde Vivili – Esc, Agostinho Rodrigues –  Grupo Escolar Antonio Exalton – Santana (povoado)</t>
  </si>
  <si>
    <t>Montes (Povoado) – Escola Municipal Ari Nunes de Sousa -  localidade  Santa Maria</t>
  </si>
  <si>
    <t>Sede do Cartório – Esc. Maria dos Remédios – Sec. de Educação – Esc. Municipal Vitória Maria – Escola municipal  Tiburcio Valeriano (localidade oiteiro) – Esola municipal Ariamatéia Tito Filho (localidade América) – Escola Municipal G de Oliveira (localid</t>
  </si>
  <si>
    <t xml:space="preserve">Sede do Cartório –  Posto de Saúde  (localidade Sambaíba) – colégio municpal Luiz Bandeira da Rocha localidade Olho d’Água – Esola Municipal João Lourenço localidade  Rua 10  – Colégio municipal  Gerônimo Abreu (Zona Urb.) - Colégio N. S. de Fátima (Zona </t>
  </si>
  <si>
    <t>Sede – Escola Francisco Gerônimo Primo (Gama) – Colégio Costa e Silva – Col. Job de B Macêdo – Creche Vovó dos Ângelo – Colégio Anísio Teodoro – Lagoa Alegre (povoado) – Calengue (Povoado) – Cocalinho (Povoado)</t>
  </si>
  <si>
    <t>SEDE DO CARTÓRIO ELEITORAL – LOCALIDADE PAJEU – MUNICIPIO – TERMO DE FLORES DO PIAUI</t>
  </si>
  <si>
    <t>SEDE DO CARTÓRIO ELEITORAL – MUNICIPIO DE RIO GRANDE DO PIAUI</t>
  </si>
  <si>
    <t>SEDE DO CARTÓRIO ELEITORAL – MUNICIPIO – TERMO DE PAVUSSU</t>
  </si>
  <si>
    <t>SEDE DO CARTÓRIO ELEITORAL – ITAUEIRA</t>
  </si>
  <si>
    <t>SEDE DO CARTÓRIO ELEITORAL – MUNICIPIO – TERMO DE RIBEIRA DO PIAUÍ – POV BARRIGUDA – POV SALINAS – POV INGONGO – POV JACARANDÁ – POV VARJOTA – POV ALVOREDO</t>
  </si>
  <si>
    <t>SEDE DA ZONA (BARRO DURO) &gt; &lt; MUNICÍPIO DE PASSAGEM FRANCA</t>
  </si>
  <si>
    <t>SEDE DA ZONA (BARRO DURO) &gt; &lt;  POVOADO PATIS (MICAELA)</t>
  </si>
  <si>
    <t>SEDE DA ZONA (BARRO DURO) &gt; &lt; MUNICÍPIO DE PRATA DO PIAUÍ</t>
  </si>
  <si>
    <t>SEDE DA ZONA (BARRO DURO) &gt; &lt; SÃO FÉLIX DO PIAUÍ/POVOADO BURITI DO CASTELO</t>
  </si>
  <si>
    <t>SEDE DA ZONA (BARRO DURO) &gt; &lt;  SÃO MIGUEL DA BAIXA GRANDE/LOCALIDADE CABRAL</t>
  </si>
  <si>
    <t>SEDE DA ZONA (BARRO DURO) &gt; &lt;  SANTA CRUZ DOS MILAGRES/POVOADO ALTO ALEGRE</t>
  </si>
  <si>
    <t>CARTÓRIO ELEITORAL – ANÍSIO DE ABREU (CENTRO E POVOADOS) – CARTÓRIO ELEITORAL</t>
  </si>
  <si>
    <t>CARTÓRIO ELEITORAL – CARACOL (CENTRO E POVOADOS) – CARTÓRIO ELEITORAL</t>
  </si>
  <si>
    <t>CARTÓRIO ELEITORAL – GUARIBAS (CENTRO E POVOADOS) – CARTÓRIO ELEITORAL</t>
  </si>
  <si>
    <t>CARTÓRIO ELEITORAL – JUREMA (CENTRO E POVOADOS) – CARTÓRIO ELEITORAL</t>
  </si>
  <si>
    <r>
      <rPr>
        <b/>
        <sz val="11"/>
        <color rgb="FF000000"/>
        <rFont val="Arial"/>
      </rPr>
      <t>ROTA 01</t>
    </r>
    <r>
      <rPr>
        <sz val="11"/>
        <color rgb="FF000000"/>
        <rFont val="Arial"/>
      </rPr>
      <t xml:space="preserve"> Matias Olímpio – Zona Urbana</t>
    </r>
  </si>
  <si>
    <r>
      <rPr>
        <b/>
        <sz val="11"/>
        <color rgb="FF000000"/>
        <rFont val="Arial"/>
      </rPr>
      <t>ROTA 02</t>
    </r>
    <r>
      <rPr>
        <sz val="11"/>
        <color rgb="FF000000"/>
        <rFont val="Arial"/>
      </rPr>
      <t xml:space="preserve"> Matias Olímpio – Zona Urbana</t>
    </r>
  </si>
  <si>
    <r>
      <rPr>
        <b/>
        <sz val="11"/>
        <color rgb="FF000000"/>
        <rFont val="Arial"/>
      </rPr>
      <t>ROTA 03</t>
    </r>
    <r>
      <rPr>
        <sz val="11"/>
        <color rgb="FF000000"/>
        <rFont val="Arial"/>
      </rPr>
      <t xml:space="preserve"> Matias Olímpio – Zona Rural</t>
    </r>
  </si>
  <si>
    <r>
      <rPr>
        <b/>
        <sz val="11"/>
        <color rgb="FF000000"/>
        <rFont val="Arial"/>
      </rPr>
      <t>ROTA 04</t>
    </r>
    <r>
      <rPr>
        <sz val="11"/>
        <color rgb="FF000000"/>
        <rFont val="Arial"/>
      </rPr>
      <t xml:space="preserve"> São João do Arraial – Zona Urbana</t>
    </r>
  </si>
  <si>
    <r>
      <rPr>
        <b/>
        <sz val="11"/>
        <color rgb="FF000000"/>
        <rFont val="Arial"/>
      </rPr>
      <t>ROTA 05</t>
    </r>
    <r>
      <rPr>
        <sz val="11"/>
        <color rgb="FF000000"/>
        <rFont val="Arial"/>
      </rPr>
      <t xml:space="preserve"> São João do Arraial – Zona Rural</t>
    </r>
  </si>
  <si>
    <t>Sede ao Povoado Baixão do Mel (Prédio Escolar Baixão do Mel); Localidade Caldeirão (Prédio Escolar do Caldeirão); Povoado Fazenda Cruz(Prédio Escolar da Cruz).</t>
  </si>
  <si>
    <t>Sede a Localidade Guaipaba (Escolar da Localidade); Povoado Desejado (Escolar do Desejado); Rua Isidio Batista Figueredo, Cidade Nova (Unidade Escolar Pequenos Brilhantes); R. Abrão, s/n (Unidade Escolar Morro Cabeça no Tempo)</t>
  </si>
  <si>
    <t>Sede a Av. Bom Jesus, 265 (Colégio Municipal Professora Jacy Nunes); R. Santa Ercília, s/n(Creche Maranata); R. 7 de setembro, 822(Unidade Escolar Diamantino Gama); Rua Alves, s/n (Unidade Escolar Dep. Fernando Monteiro e Escolar Dr. Urbano Araújo); Av. Veneza, s/n (Creche Chapeuzinho Vermelho); Rua Boaventura José de Sousa (UBS – Bairro Belo Horizonte); Rua Ipê (UBS – Bairro São João); Rua São João, Centro (CRAS); Localidade Lagoa da Teima (Unidade Escolar da Lagoa da Teima); Povoado batalha (Unidade Escolar de Batalha); Localidade do Cajueiro (Prédio Escolar do Cajueiro).</t>
  </si>
  <si>
    <t>, Povoado Dionisinho (Unidade Escolar Dionisinho); Localidade Baixão do Bonfim (Prédio Escolar do Baixão do Bonfim); Localidade Lagoa da Preferência (Unidade Escolar da Lagoa da Preferência).</t>
  </si>
  <si>
    <t>Sede à  Centro de Júlio Borges (Unidade Escolar Benedito Oliveira); Povoado Veredão (UE Florentino Camelo); Loc. Galiléia (Unidade Escolar); Pov. Piripiri (Unidade Escolar); Loc. Tabuleiro Grande (Unidade Escolar); Loc. Riacho do Timbó (Unidade Escolar); Loc. Barreiro (Unidade Escolar); Pov. São Miguel (Unidade Escolar)</t>
  </si>
  <si>
    <t>VALENÇA DO PIAUÍ</t>
  </si>
  <si>
    <t>Sede do Cartório ao Povoado Curral de Pedras (114 KM), passando pelos Povoados Veneza e Sítio das Onças.</t>
  </si>
  <si>
    <t>Sede do Cartório ao Povoado São Gonçalo (134 KM), passando pelos Povoados: Lagoinha e Jatobá.</t>
  </si>
  <si>
    <t>Sede do Cartório ao Povoado Caldeirão de Areia (104 KM), passando pelo Povoado Torres.</t>
  </si>
  <si>
    <t>Sede do Cartório ao Povoado Campos (124 KM), passando pelos Povoados: Tapera, Mestiço, Baixio, Brejo e Curralinho.</t>
  </si>
  <si>
    <t>Sede do Cartório ao Povoado Oiti e às Seções da Sede do Município de Pimenteiras (76 KM).</t>
  </si>
  <si>
    <t>Cartório Eleitoral – Sítio Santo Antônio – Baixas – Mariano Rabelo – Angico – Cartório Eleitoral</t>
  </si>
  <si>
    <t>Cartório Eleitoral – Carnaíba de Dentro – Cartório Eleitoral</t>
  </si>
  <si>
    <t>Cartório Eleitoral – Uruçus – São José do Sambito – Cartório Eleitoral</t>
  </si>
  <si>
    <t>Cartório – Unidade Escolar Justino Soares da Silva – (Barro Vermelho) –Unidade Escolar Jarbas Martins – Unidade Escolar Manoela Portela – CRAS – Unidade Escolar Jeremias Pereira – Câmara Municipal – Unidade Escolar Joaquim Osório Ferreira do Vale – Cartório</t>
  </si>
  <si>
    <t xml:space="preserve"> Cartório – Unidade Escolar Luís de Castro Barbosa (Miguel Alves) – Cartório</t>
  </si>
  <si>
    <t>CAMPINAS DO PAIUÍ</t>
  </si>
  <si>
    <t>Zona Urbana- Sede do Cartório (Simplício Mendes) para Zona Rural U.E Helvídio de Sousa Veras- Lc Mucambo; para U. E Joaquim Pequeno- Pv. Joaquim Pequeno; para U.E Matias Gomes – Pv Carreiras; para U.E Assis Carvalho – Pv Alto Formoso; para U E Santos Dumont – Pv. Volta</t>
  </si>
  <si>
    <t>Zona Urbana- Sede do Cartório (SM) para U.E Jose Tito de Carvalho- Pv Chapadinha; para U.E Municpal Angelo Rodrigues da Silva – Lc Poço da Pedra; para U. E Nelson Moura de Fé – Pv. Salinas; para U.E Erminio Clementino Costa – Pv. Veredas; para U.E Municipal Bartolomeu Buenos – Lc. Várzea Doce.</t>
  </si>
  <si>
    <t>Zona Urbana- Sede do Cartório (SM) para CNEC ALA “A”- Centro; para  CNEC ALA “B”- Centro; para U.E José de Moura Fe- Centro; para U.E Jose Araujo Pinheiro; para U. E PoloNordeste – Pv Lagoa Danta.</t>
  </si>
  <si>
    <t>Zona Urbana- Sede do Cartório (SM) para Zona Rural U.E Adriano Nogueira – Pv. Caiçara;  para U.E Dirceu Mendes Arcovede e U.E Antonio José da Silva; para U.E Municipal de Patos.</t>
  </si>
  <si>
    <t>Zona Urbana- Sede do Cartório (SM) para U.E Municipal de Aparecida- Povoado Aparecida; para U.E Municipal Apolônio Barbosa- Lc Barras; para U.E Municipal Dezinho Lopes de Sousa, Lc Melancias; para Câmara Municpal de Santo Inácio, para U.E João de Sousa Moura; para U.E Pedro Ferreira do R. Barbosa Filho; para U.E Municipal Raimunda Alves Nogueira; para U.E Municipal de Uruque- Pv Uruque.</t>
  </si>
  <si>
    <t>Cartório Eleitoral (SM) – Conceição do Canindé (2 locais de votação, com 6 seções cada) – Localidade Santa Luzia (CC) – Localidade Pau Ferro Grande (CC) – Povoado Conceição Velha (CC) – Cartório Eleitoral (SM).</t>
  </si>
  <si>
    <t>Cartório Eleitoral (SM) – São Francisco de Assis do Piauí (1 local de votação, com 7 seções) – Povoado Traz da Serra (SFCO) – Localidade Sertãozinho (SFCO) – Localidade Volta do Riacho (SFCO) – Lugar Povoação (SFCO) – Localidade Lagoa da Povoação (CC) – Cartório Eleitoral.</t>
  </si>
  <si>
    <t>Cartório Eleitoral (SM) – Localidade Pinheiro (CC) – Localidade Bom Sucesso (CC) – Povoado Santo Antônio (CC) – Localidade Arapuá (SFCO) – Localidade Mulungu (SFCO) – Localidade Roça Nova (SFCO) – Localidade Caroá (SFCO) – Localidade Tanque Paracati (SFCO) – Cartório Eleitoral (SM).</t>
  </si>
  <si>
    <t>Pinheiro Machado - Av. José Maria de Lima/José Maria de Lima - Av. Cearazinho/Professora Maria Helena Veras - Rua Projetada – B. Campos/Manoel Rodrigues Vieira - Rua Prof. Darcy Araújo/Zulmira Xavier - Rua Afonso Serra/CEFI - Rua José Ivo dos Santos/Eliana Soares – Rua Raimundo Abílio/ Centro de Treinamento – Av. Senador Joaquim Pires/ Centro dos Idosos – Rua Edilson Araújo/ UNERAv – Av. Senador Joaquim Pires/ Câmara Municipal – Rua Jonas Correia/ APAE -  Rua Jonas Correia/ Cristiano Neto – Rua Jose Patriotino.</t>
  </si>
  <si>
    <r>
      <rPr>
        <sz val="12"/>
        <color rgb="FF000000"/>
        <rFont val="Arial"/>
      </rPr>
      <t xml:space="preserve">Carnaubal - Rui Barbosa /Bezerro Morto - Firmo Soares/Curral Velho - José Pereira de Souza/São Benedito - Vicente Cesário/Salgada - São João/Jabuti II– Rita Galeno/Boa Esperança - Santa Salete/São José - N. Sra. De Lourdes/Brandão – Maria da Conceição Albuquerque Barros/Timbaúba – Manoel Pereira Araújo
</t>
    </r>
  </si>
  <si>
    <t>Coqueiro - Carmosina Martins Rocha – Rua Raimundo Vitório / Macapá – Helena do Nascimento Galdino/Sobradinho - Antônio de Oliveira Lima/Mexeriqueira - Santa Ana/Lagoa do Barro - José Januário Carneiro/Carapebas - São Sebastião/Córrego dos Barretos - Antônio José da Costa Araújo/Camurupim – José Ivo dos Santos/ Camurupim – Creche Tia Marta/ Camurupim – D. Pedro II – Lagoa do Camelo – Professora Adalgisa Vieira – Porçoes – José Antonio Fontenele</t>
  </si>
  <si>
    <t>Baixa do Rocha - Machado de Assis / Jacobina - Prof. Josefina / Seriema - Fernão Dias / Santa Rosa Velha - Justiniane Brito / Santa Rosa - Fontenele Machado / Brejinho de Fátima - Clarindo Veras / Brejinho de Fátima – Rita Miranda de Brito/Lameiro – Janio Quadros / Campestre – Manoel Alexandre / Rufo – Santa Rita / Carneiro – Salustiano Cardoso / Baixa do Carpino – Santa Teresinha / Baixa da Pedra – Antonio de Pádua / Lagoa das Pedras – São Paulo – Pinto – Raimundo Miranda Brito</t>
  </si>
  <si>
    <t>São Domingos - U. E. Raimundo M. Oliveira / Terra Nova - U. E. José Durval de Brito / Canto Cumprido - U. E. Euclides da Cunha / Boa Vista- U. E. Anatólio T. Carneiro/ Lagoa de São José- U. E. Manoel Rodrigues / Árvore Verde- U. E. João Florêncio / Canto Grande – Iracema Souza de Araújo / Morada Nova – Manoel Costa / Tocos – Eulidio Carvalho / Barra Grande – José de Adrião / Barra Grande – Arlindo Sampaio / Barrinha – Maria Florência do Nascimento / Morro Branco – U. E. Duque de Caxias / Camurupim – Posto Raimundo  Marcelino dos Santos / Cajueiro (cidade) Manoel Ricardo / Cajueiro (cidade) – Joaquim Brito / Cajueiro (cidade) – Oscar Lima</t>
  </si>
  <si>
    <t>POVOADO PAU FERRO – LOCALIDADE BARREIRO – POVOADO MARRECAS – POVOADO PUÇAS – POVOADO TOMADA (ARCOS) – POVOADO RIACHO DE BAIXO – POVOADO RETIRO VELHO – LOCALIDADE FLOR DA AMÉRICA</t>
  </si>
  <si>
    <t>LOCALIDADE PARAGUAI – LOCALIDADE LARANJO – POVOADO OTIS – POVOADO ANGICAL – L9OCALIDADE VARJOTA – LOCALIDADE ESTREITO – POVOADO MOURÕES – CENTRO DE COLÔNIA DO PIAUÍ</t>
  </si>
  <si>
    <t>VILA SÃO RAIMUNDO – POVOADO FLORES – POVOADO GROTÃO – VÁRZEA PIRIPIRI – TURIASSU – SALOBRO – MIMBÓ</t>
  </si>
  <si>
    <t>LOCALIDADE COROATÁ – POVOADO CALDEIRÃO – POVOADO BELO MONTE – POVOADO CAJUEIRO – CANTO DO BREJO – POVOADO BOM JESUS – CENTRO DE CAJAZEIRAS DO PIAUÍ</t>
  </si>
  <si>
    <t>CANTINHO – CALDEIRÃO – ANGICAL – FONTE DE FÁTIMA – POVOADO LUÍS – CENTRO DE SÃO MIGUEL DO FIDALGO</t>
  </si>
  <si>
    <t>POVOADO MELANCIAS – GOLFOS – GADO VELHACO – JUREMA PRETA - JACARÉ – QUEIMADAS – RONDON – CENTRO DE SÃO FRANCISCO DO PIAUÍ</t>
  </si>
  <si>
    <t>POVOADO SERRINHA – CURRAL DA PEDRA – POVOADO VEREDA CERCADO VELHO – POVOADO PARENTE – LOCALIDADE CASA NOVA</t>
  </si>
  <si>
    <t>Sede do Cartório ao município de Fartura do Piauí (sede do  município e povoados)</t>
  </si>
  <si>
    <t>Sede do Cartório ao município de Dirceu Arcoverde (sede do  município e povoados)</t>
  </si>
  <si>
    <t>Sede do Cartório ao município de Várzea Branca (sede do  município e povoados)</t>
  </si>
  <si>
    <t>Sede do Cartório ao município de São Braz do Piauí (sede do  município e povoados)</t>
  </si>
  <si>
    <t>Sede do Cartório ao município de Bonfim do Piauí (sede do  município e povoados)</t>
  </si>
  <si>
    <t>GRUPO ESCOLAR ZENITE PIRES – POVOADO SÃO JOAQUIM</t>
  </si>
  <si>
    <t>UNIDADE ESCOLAR FRANCISCO BARROS – POV. EXTREMAS</t>
  </si>
  <si>
    <t>CAPELA SANTA CLARA – POVOADO AVENIDA</t>
  </si>
  <si>
    <t>UNIDADE ESCOLAR DEINHA ANDRADE – POV. PORÇÃO II</t>
  </si>
  <si>
    <t>GRUPO ESCOLAR ELEOTÉRIO DA C. ARAÚJO – LAGOA SECA</t>
  </si>
  <si>
    <t>CÂMARA DE VEREADORES; SALÃO PAROQUIAL; GRUPO ESCOLAR HILSON BONA e GRUPO ESCOLAR MARIEMA PAZ</t>
  </si>
  <si>
    <t>CRECHE TIO AQUILES; CET – CÂNDIDO BORGES; GRUPO ESCOLAR LEOPOLDO PACHECO; CENTRO CÍVICO MILITAR CEL OTÁVIO MIRANDA e ESCOLA PATRONATO NOSSA SENHORA DE LOURDES</t>
  </si>
  <si>
    <t>UESPI; CENTRO DE CONVIVÊNCIA DO IDOSO JOSÉ BONA e PAULO FERRAZ</t>
  </si>
  <si>
    <t>GRUPO ESCOLAR BRIOLANJA OLIVEIRA; POSTO DE SAÚDE RAIMUNDO NONATO M. DE SANTANA e  CRECHE TIA ANGÊLICA</t>
  </si>
  <si>
    <t>COLÉGIO INTELLECTUS; SANDU e GRUPO ESCOLAR PETRONIO PORTELA</t>
  </si>
  <si>
    <t>GRUPO ESCOLAR JOAQUIM MACHADO – POV. PANELA</t>
  </si>
  <si>
    <t>GRUPO ESCOLAR TOMAZ CARDOSO – SÃO FRANCISCO DOS CARDOSOS</t>
  </si>
  <si>
    <t>GRUPO ESCOLAR SARAIVA DE MOURA – POV. MOCAMBINHO</t>
  </si>
  <si>
    <t>GRUPO ESCOLAR FÉLIX SOARES – POV. PEREIROS</t>
  </si>
  <si>
    <t>GRUPO ESCOLAR JOSÉ FORTES – POV. JARDINEIRA</t>
  </si>
  <si>
    <t>UNIDADE ESCOLAR ANTONIO DE ASSIS FORTES – POV. ANGELIN</t>
  </si>
  <si>
    <t>TOTAL PARA OS DOIS TURNOS R$ 19.010,58</t>
  </si>
  <si>
    <t>Departamento Nacional de Obras Contra a Seca – DNOCS, Instituto Dom Barreto, Unid. Esc. Engenheiro Sampaio, Colégio Estadual Zacarias de Góis, Colégio João Clímaco D” Almeida, Delegacia do Ministério da Fazenda no Piauí, Escola de Teatro Gomes Campos, Unidade Esc. Benjamin Batista e Universidade Estadual do Piauí – UESPI</t>
  </si>
  <si>
    <t>Instituto de Educação Antonino Freire, Unid. Esc. Severiano Sousa, Secretaria de Agricultura e Unid. Esc. Miguel Rosa, IFPI, Colégio Sagrado Coração de Jesus, Biblioteca Pública Cronwell de Carvalho</t>
  </si>
  <si>
    <t>Centro de Ciências da Saúde – CCS, Centro Integrado Lineu Araújo, Centro Educacional Portinari, Colégio São Francisco de Sales , Colégio SINOPSE, Agência de Desenvolvimento Habitacional – ADH, Memorial Esperança Garcia e Unid. Esc. Godofredo Freire</t>
  </si>
  <si>
    <t xml:space="preserve">Unid. Esc. Teresinha Nunes, Ginásio Popular de Teresina – CNEC, Unid. Esc. Gabriel Ferreira, Unid. Escolar Paulo Ferraz e Unid. Esc. Anísio Teixeira </t>
  </si>
  <si>
    <t>Faculdade Santo Agostinho, Unid. Esc. Dinas Soares, Unid. Esc. Nair Gonçalves, Unid. Esc. José Auto de Abreu, Instituto de Metrologia do Piauí, Associação dos Cegos e  Núcleo de Atividades de Altas Habilidades/Super Dotação.</t>
  </si>
  <si>
    <t>Unid. Esc. Solange Sinimbu Viana Arêa Leão, Unid. Esc. Domício Magalhães e Centro de Referência da Assistência Social – CRAS</t>
  </si>
  <si>
    <t>Esc. Munic. Ana Bugyja Brito, Unid. Esc. Florisa Silva, Unid. Esc. Martins Napoleão e Unid. Esc. Mercedes Costa</t>
  </si>
  <si>
    <t>Unid. Esc. Estado de São Paulo, CMEI Jesus Diocesano, Unid. Esc. Ester Couto, Unid. Esc. Professora Shirley Costa , Silva e Unid. Esc. Professor Agripino de Oliveira, Centro Social Urbano, Unid. Esc. Padre José do Rêgo, Unid. Esc. Monsenhor Cicero Portela Nunes e Unid. Esc. Professor Madeira</t>
  </si>
  <si>
    <t>Unid. Esc. Mirian Portela Nunes, Centro de Artes Marciais Sarah Meneze, Instituto Educacional Afonso Mafrense, Unid. Escolar Moacir Madeira Campos, Academia de Policia Civil – ACADEPOL, Esc. Munic. Do Angelim e Unid. Esc. Professora Osmarina</t>
  </si>
  <si>
    <t>Esc. Munic. Professora Zoraide Almeida, Esc. Munic. De Areias, Centro de Educação do Parque Piauí, Esc. Munic. Raimundo de Arêa Leão, Esc. Munic. Santa Fé e Centro Munic. De Educação Infantil Mariana da Silva Santos</t>
  </si>
  <si>
    <t>Esc. Munic. Manoel Nogueira Lima, Esc. Munic. H. Dobal, Posto da Policia Rodoviária Federal (br 316), Esc. Munic. Dom Helder Câmara, Esc. Munic. Raimundo Nonato Monteiro de Santana e Unid. Esc. Lucas Meireles</t>
  </si>
  <si>
    <t>NAZÁRIA</t>
  </si>
  <si>
    <t>Esc. Munic. Piripiri – Povoado Cerâmica Cil, Esc. Munic. Nossa Senhora do Perpetuo Socorro – Povoado Cerâmica Cil, Esc. Munic. Alice Pires do Nascimento- Povoado Barreiros, Unid. Esc. Hilton Leite de Carvalho – Centro, Esc. Munic. Ernesto Ribeiro de Carvalho – Povoado Campestre sul, Escola Munic. Dionisio Carvalho – Povoado Pilões</t>
  </si>
  <si>
    <t>Grupo Esc. Francisco Alves de Carvalho – Centro, Esc. Munic. Petrônio Portela – Povoado Lagoa Nova, Esc. Munic. Bom Jardim – Povoado Bom Jardim, Esc. Munic. Santo Antônio – Povoado Bebedouro e Escola Municipal Coronel Boa Vista – Povoado Fazenda Nova.</t>
  </si>
  <si>
    <t>Esc. Munic. Caititus – Povoado Caititus, Escolinha Vinde a Mim – Povoado Passagem Santo Antônio, Ginásio Munic. Lídia Ribeiro de Carvalho – Centro, Escola Munic. Crispim – Povoado Crispim</t>
  </si>
  <si>
    <t>Sede do Cartório à  ROTA 01: 
1)Paróquia Nossa Senhora de Fátima (5) 
2)CETI Prof. Darcy Araújo (13) 
3)20ª GRE Gerência Regional de Educação (1) 
4)U. E. Maria de Lourdes Rebelo (12 )
5)CCE-UFPI (13) 
6)E.M. Planalto Ininga (2) 
7)CETI MARIA MELO – U. E. Anna Bernardes (5) 
8)E.M. Noé Fortes (9) 
9)IBAMA (6) 
10)C. Madre Savina (13) 
11)U. E.Raimundo Portela (6)</t>
  </si>
  <si>
    <t>Sede do Cartório à ROTA 02: 
1)Posto do INSS (4) 
2)Escola Técnica Estadual Governador Dirceu Mendes Arcoverde (13) 
3)U.E..Profª Angelina de Moura Leal (2) 
4)Unidade Escolar Monsenhor Raimundo Nonato Melo (8) 
5)Escola Municipal Professora Teresa Noronha (8) 
6)Escola Municipal Padre Angelo Imperialli (6) 
7)CETI Governador Freitas Neto (CEB) (4) 
8)C.M.E.I Danielzinho - Centro Municipal de Educação Infantil (2)</t>
  </si>
  <si>
    <t>Sede do Cartório à ROTA 03: 
1)Unidade Escolar José Omatti (11) 
2)Unidade Escolar Gervásio Costa (6) 
3)E. M. Lindamir Lima (5) 
4)Creche Municipal Raimunda Martins Nunes Portela (2) 
5)Escola Municipal Francisco Prado (10) 
6)Creche Tia Léa Leal (2) 
7)Unidade Escolar Caluzinha Freire (9) 
8)Escola Estadual Joaquim Gomes Calado (5) 
9)Escola Municipal Deputado Francílio Almeida (3) 
10)E.M Prof. Manoel Paulo Nunes (13) 
11)E.M Oscar Olímpio Cavalcante (7) 
12)C.E.M.E.I ABC (1) 
13)C.M.E.I Roseana Maria Martins de Lima (8)</t>
  </si>
  <si>
    <t xml:space="preserve">Sede do Cartório à ROTA 04: 
1)Escola Municipal Professor Valter Alencar (9)
2)Unidade Escolar Antônio Tarcísio Pereira e Silva (13) 
3)E.M Profº Marcílio Flávio Rangel de Farias (1) 
4)E.M José Camilo da Silveira Filho (9)
5)E.M Jornalista Deoclécio Dantas (2)
</t>
  </si>
  <si>
    <t>Sede do Cartório à ROTA 05: 
1)Escola Municipal Tio Bentes (4) 
2)Escola Municipal Clodoaldo Freitas (7) 
3)Escola Municipal Ministro Ruben Ludwig (6) 
4)Escola Municipal Professora Delfina Borralho Boa Vista (6) 
5)Escola Municipal Professora Alda Neiva (5) 
6)Escola Municipal Elias Ximenes do Prado Junior (6) 
7)Escola Agrícola Santo Afonso Rodriguez (12) 
8)Posto de Justificativa na Escola Agrícola Santo Afonso Rodrigues (1) 
9)E.M Itamar Brito (5).</t>
  </si>
  <si>
    <t>Sede do Cartório à ROTA 06: 
1)Escola Municipal Baixão do Carlos (1) 
2)Escola Municipal Joaquim Marinho de Macedo (4) 
3)Escola Municipal Campestre Norte (3) 
4)E.M.Antonio Terto (1) 
5)Centro Municipal de Educação Infantil Tia Sabina (1)</t>
  </si>
  <si>
    <t>Sede do Cartório à ROTA 07: 
1)Escola Municipal do Soim (2) 
2)Escola Municipal Tapuia (2) 
3)Escola Municipal Cacimba Velha (5) 
4)Escola Municipal Theodoro Machado Coelho (2) 
5)Escola Municipal Raimundo Adão (2)</t>
  </si>
  <si>
    <t xml:space="preserve">Sede do Cartório à ROTA 08: 
1)Escola Municipal Deoclécio Carvalho (2) 
2)Escola Municipal Nossa Senhora do Amparo (1) 
3)Escola Municipal Santa Teresa (7) 
4)Escola Municipal Vieira Touranga (2) 
5)Escola Municipal Joca Vieira (4)
</t>
  </si>
  <si>
    <t>x</t>
  </si>
  <si>
    <t>TOTAL POR TURNO</t>
  </si>
  <si>
    <t>De: 1ª ZONA ELEITORAL [Município: TERESINA]
1 - Para: 2380 - ESCOLA MUNICIPAL ANTONIO DILSON FERNANDES [Município: TERESINA] -  [Situação: ATIVO]
2 - Para: 1848 - UNIDADE ESCOLAR JOEL RIBEIRO [Município: TERESINA] -  [Situação: ATIVO]
3 - Para: 2054 - UNIDADE ESCOLAR DEPUTADO ANTONIO GAYOSO [Município: TERESINA] -  [Situação: ATIVO]
4 - Para: 1899 - UNIDADE ESCOLAR JOSE NELSON DE CARVALHO [Município: TERESINA] -  [Situação: ATIVO]
5 - Para: 1902 - SEMEI CRECHE PANTANAL II [Município: TERESINA] -  [Situação: ATIVO]
6 - Para: 1880 - UNIDADE ESCOLAR NOVA BRASILIA [Município: TERESINA] -  [Situação: ATIVO]
7 - Para: 1ª ZONA ELEITORAL [Município: TERESINA]</t>
  </si>
  <si>
    <t>De: 1ª ZONA ELEITORAL [Município: TERESINA]
1 - Para: 1775 - UNIDADE ESCOLAR DES, ROBERT CARVALHO [Município: TERESINA] -  [Situação: ATIVO]
2 - Para: 1767 - UNIDADE ESCOLAR AFONSO MAFRENSE [Município: TERESINA] -  [Situação: ATIVO]
3 - Para: 1988 - UNIDADE ESCOLAR IOLANDA RAULINO [Município: TERESINA] -  [Situação: ATIVO]
4 - Para: 1970 - UNIDADE ESCOLAR FIRMINA SOBREIRA [Município: TERESINA] -  [Situação: ATIVO]
5 - Para: 1996 - UNIDADE ESCOLAR PETRONIO PORTELA [Município: TERESINA] -  [Situação: ATIVO]
6 - Para: 1759 - UNIDADE ESCOLAR EDGARD TITO [Município: TERESINA] -  [Situação: ATIVO]
7 - Para: 2410 - ESCOLAO DO ALTO ALEGRE PROF, JAMES DE AZEVEDO - CEMJA [Município: TERESINA] -  [Situação: ATIVO]
8 - Para: 1ª ZONA ELEITORAL [Município: TERESINA]</t>
  </si>
  <si>
    <t>De: 1ª ZONA ELEITORAL [Município: TERESINA]
1 - Para: 1872 - UNIDADE ESCOLAR DEMERVAL LOBAO [Município: TERESINA] -  [Situação: ATIVO]
2 - Para: 2011 - UNIDADE ESCOLAR CECEM OLIVEIRA [Município: TERESINA] -  [Situação: ATIVO]
3 - Para: 1635 - ESCOLA SÃO TOMAZ DE AQUINO [Município: TERESINA] -  [Situação: ATIVO]
4 - Para: 1643 - ESCOLA SÃO TOMAZ DE AQUINO [Município: TERESINA] -  [Situação: ATIVO]
5 - Para: 1627 - SEMEI HELENA MARIA DE RODRIGUES CARVALHO [Município: TERESINA] -  [Situação: ATIVO]
6 - Para: 1716 - UNIDADE ESCOLAR PREFEITO FREITAS NETO [Município: TERESINA] -  [Situação: ATIVO]
7 - Para: 1317 - ESCOLAO DO MOCAMBINHO [Município: TERESINA] -  [Situação: ATIVO]
8 - Para: 2267 - UNIDADE ESCOLAR FELISMINO FREITAS [Município: TERESINA] -  [Situação: ATIVO]
9 - Para: 2097 - UNIDADE ESCOLAR DEPUTADO ALBERTO MONTEIRO [Município: TERESINA] -  [Situação: ATIVO]
10 - Para: 1ª ZONA ELEITORAL [Município: TERESINA]</t>
  </si>
  <si>
    <t>De: 1ª ZONA ELEITORAL [Município: TERESINA]
1 - Para: 2291 - ESCOLA MUNICIPAL PROF, MOACI MADEIRA CAMPOS [Município: TERESINA] -  [Situação: ATIVO]
2 - Para: 2089 - UNIDADE ESCOLAR DES, HELI SOBRAL [Município: TERESINA] -  [Situação: ATIVO]
3 - Para: 2275 - UNIDADE ESCOLAR PEDRO CONDE - TRANSFERIDO PARA O COLÉGIO SÃO JOSÉ  [Município: TERESINA] -  [Situação: ATIVO]
4 - Para: 1686 - CENTRO SOCIAL URBANO [Município: TERESINA] -  [Situação: BLOQUEADO]
5 - Para: 2259 - ESCOLA MUNICIPAL PROFESSORA DELMIRA COELHO MACHADO [Município: TERESINA] -  [Situação: ATIVO]
6 - Para: 1724 - UNIDADE ESCOLAR VAZ DA COSTA [Município: TERESINA] -  [Situação: BLOQUEADO]
7 - Para: 1708 - UNIDADE ESCOLAR CRISTINO CASTELO BRANCO [Município: TERESINA] -  [Situação: ATIVO]
8 - Para: 1694 - ESCOLA SANTA ANGELICA [Município: TERESINA] -  [Situação: ATIVO]
9 - Para: 2240 - UNIDADE ESCOLAR ANITA GAYOSO [Município: TERESINA] -  [Situação: ATIVO]
10 - Para: 1ª ZONA ELEITORAL [Município: TERESINA]</t>
  </si>
  <si>
    <t>De: 1ª ZONA ELEITORAL [Município: TERESINA]
1 - Para: 2372 - ESCOLA MUNICIPAL JOSE IVAN FILHO [Município: TERESINA] -  [Situação: ATIVO]
2 - Para: 2348 - ESCOLA MUNICIPAL FAZENDA SOARES [Município: TERESINA] -  [Situação: ATIVO]
3 - Para: 2194 - UNIDADE ESCOLAR SANTA FILOMENA [Município: TERESINA] -  [Situação: ATIVO]
4 - Para: 2232 - UNIDADE ESCOLAR ERMELINDA DE CASTRO [Município: TERESINA] -  [Situação: ATIVO]
5 - Para: 1ª ZONA ELEITORAL [Município: TERESINA]</t>
  </si>
  <si>
    <t>De: 1ª ZONA ELEITORAL [Município: TERESINA]
1 - Para: 2151 - ESCOLA MUNICIPAL CONSELHEIRO SARAIVA [Município: TERESINA] -  [Situação: ATIVO]
2 - Para: 2429 - ESCOLA MUNICIPAL CAJAZEIRAS [Município: TERESINA] -  [Situação: ATIVO]
3 - Para: 2135 - ESCOLA MUNICIPAL AURINO NUNES [Município: TERESINA] -  [Situação: ATIVO]
4 - Para: 2178 - ESCOLA MUNICIPAL BARAO DE CASTELO BRANCO [Município: TERESINA] -  [Situação: ATIVO]
5 - Para: 1ª ZONA ELEITORAL [Município: TERESINA]</t>
  </si>
  <si>
    <t>De: 1ª ZONA ELEITORAL [Município: TERESINA]
1 - Para: 2399 - ESCOLA MUNICIPAL GOV, CHAGAS RODRIGUES [Município: TERESINA] -  [Situação: ATIVO]
2 - Para: 2496 - CENTRO ESTADUAL DE EDUCAÇÃO PROFISSIONAL  CORINA MACHADO VIEIRA [Município: TERESINA] -  [Situação: ATIVO]
3 - Para: 2208 - UNIDADE ESCOLAR SANTA MARIA DA CODIPI [Município: TERESINA] -  [Situação: ATIVO]
4 - Para: 2305 - ESCOLA MUNICIPAL MARIANO ALVES DE CARVALHO [Município: TERESINA] -  [Situação: ATIVO]
5 - Para: 2224 - UNIDADE ESCOLAR MUNDINHO FERRAZ [Município: TERESINA] -  [Situação: ATIVO]
6 - Para: 2364 - ESCOLA MUNICIPAL PROFESSORA DARCY CARVALHO [Município: TERESINA] -  [Situação: ATIVO]
7 - Para: 2356 - ESCOLA MUNICIPAL SANTA MARIA DAS VASSOURAS [Município: TERESINA] -  [Situação: ATIVO]
8 - Para: 2313 - ESCOLA MUNICIPAL ROBERTO SIQUEIRA DANTAS [Município: TERESINA] -  [Situação: ATIVO]
9 - Para: 2518 - ESCOLA MUNICIPAL CLIDENOR DE FREITAS SANTOS [Município: TERESINA] -  [Situação: ATIVO]
10 - Para: 1ª ZONA ELEITORAL [Município: TERESINA]</t>
  </si>
  <si>
    <t>Cartório Eleitoral - Unid. Esc. do Araticum – Localidade Araticum (Corrente) / Unid. Esc. São Francisco - Localidade Guanabara (Corrente) / Unidade Escolar Miguel Ferreira Dias (Sebastião Barros) / Centro De Referência De Assistência Social - CRAS (Sebastião Barros) / Prefeitura Municipal (Sebastião Barros) /  Câmara Dos Vereadores (Sebastião Barros) / Educandario Municipal Santa Luzia (Sebastião Barros) / Unidade Escolar Raimundo Da Paz Nogueira (Sebastião Barros) / Grupo Escolar Nossa Senhora da Conceição - Pitombas (Sebastião Barros) - Cartório Eleitoral</t>
  </si>
  <si>
    <t>Cartório Eleitoral - Câmara Muncipal de Corrente - Bairro Nova Corrente (Corrente) / Instituto Federal do Piauí - IFPI  Bairro Nova Corrente (Corrente) / Unid. Esc. Dionísio R. Nogueira – Bairro Nova Corrente (Corrente) / Unid. Esc. Justina Freitas de Sousa- Localidade Vereda da Porta (Corrente) -Cartório Eleitoral</t>
  </si>
  <si>
    <t>Cartório Eleitoral - Unid. Esc. Marinho Lemos- Rua Pitangas- Bairro Vermelhão (Corrente) / Creche Municipal Tia Cecy - Rua Agescilau de Oliveira - Bairro Vermehão (Corrente) / Unid. Esc. Firmino Marques - Rua Benjamin Nogueira (Corrente) /Unid. Esc. Manoel da Cunha- Rua Benjamin Nogueira (Corrente) - Cartório Eleitoral</t>
  </si>
  <si>
    <t>Cartório Eleitoral – Unid. Esc. Mario Nogueira – Rua Desembargador Amaral (Corrente) / Universidade Aberta do Brasil – Praça Joaquim N. Paranaguá (Corrente) /  Unid. Esc. “Marquês de Paranaguá”- Rua Antonio N. de Paranaguá (Corrente) / Unid. Esc. Antônio Joaquim Lustosa, - Rua Augusta, Centro (Corrente) / Unid. Esc. “Orley Cavalcanti”- Rua D. Pedro II – Bairro Aeroporto (Corrente) - Cartório Eleitoral</t>
  </si>
  <si>
    <t xml:space="preserve">Cartório Eleitoral - Unidade Escolar Ângelo Ascenso - Localidade Tabocal Grande - Zona Rural (Cristalândia) / Unidade Escolar Antônio Lisboa Alves - Localidade Cabaceiro - Zona Rural (Cristalândia) / Unidade Escolar Clóvis Nepunuceno Nogueira - Localidade Esperança - Zona Rural (Cristalândia) - Cartório Eleitoral
</t>
  </si>
  <si>
    <t>Cartório Eleitoral - Unidade Escolar Cel. José Nogueira - Av. Luis Cunha Nogueira – Centro (Cristalândia) / Unidade Escolar Padre Elizeu Cavalcante - Av. Tancredo Neves S/N, Nova República (Cristalândia) / Unidade Escolar Oberlin Da Cunha Nogueira - Rua Clovis Nogueira Nepunuceno S/N, Nova República (Cristalândia) / Unidade Escolar João Da Cunha Lemos, Rua Clovis N. Nepunuceno- Nova República (Cristalândia) / Creche Municipal Tia Belinha - Praça Dos Três Poderes - Nova República - Cartório Eleitoral</t>
  </si>
  <si>
    <t xml:space="preserve">CUSTO TOTAL ESTIMADO - 1º  TURNO - R$ </t>
  </si>
  <si>
    <t xml:space="preserve">CUSTO TOTAL ESTIMADO - 2º  TURNO - R$ </t>
  </si>
  <si>
    <t xml:space="preserve">CUSTO TOTAL ESTIMADO -R$ </t>
  </si>
  <si>
    <t>ITEM 06 – 6ª  ZONA – BARRAS/PI – TOTAL: (1º TURNO)</t>
  </si>
  <si>
    <t>ITEM 06 – 6ª  ZONA – BARRAS/PI – TOTAL: (2º TURNO)</t>
  </si>
  <si>
    <t>ITEM 07 – 7ª ZONA – CAMPO MAIOR/PI – TOTAL: (1º TURNO)</t>
  </si>
  <si>
    <t>ITEM 07 – 7ª ZONA – CAMPO MAIOR/PI – TOTAL: (2º TURNO)</t>
  </si>
  <si>
    <t>ITEM 08 – 8ª ZONA – AMARANTE/PI – TOTAL: (1º TURNO)</t>
  </si>
  <si>
    <t>ITEM 08 – 8ª ZONA – AMARANTE/PI – TOTAL: (2º TURNO)</t>
  </si>
  <si>
    <t>ITEM 09 – 9ª ZONA – FLORIANO/PI – TOTAL: (1º TURNO)</t>
  </si>
  <si>
    <t>ITEM 09 – 9ª ZONA – FLORIANO/PI – TOTAL: (2º TURNO)</t>
  </si>
  <si>
    <t>ITEM 10 – 10ª ZONA – PICOS/PI – TOTAL: (1º TURNO)</t>
  </si>
  <si>
    <t>ITEM 10 – 10ª ZONA – PICOS/PI – TOTAL: (2º TURNO)</t>
  </si>
  <si>
    <t>ITEM 11 – 11ª – PIPIRI/PI – TOTAL: (1º TURNO)</t>
  </si>
  <si>
    <t>ITEM 11 – 11ª – PIPIRI/PI – TOTAL: (2º TURNO)</t>
  </si>
  <si>
    <t>ITEM 12 – 12ª – PEDRO II/PI – TOTAL: (1º TURNO)</t>
  </si>
  <si>
    <t>ITEM 12 – 12ª – PEDRO II/PI – TOTAL: (2º TURNO)</t>
  </si>
  <si>
    <t>ITEM 13 – 13ª ZONA – SÃO RAIMUNDO NONATO/PI – TOTAL: (1º TURNO)</t>
  </si>
  <si>
    <t>ITEM 13 – 13ª ZONA – SÃO RAIMUNDO NONATO/PI – TOTAL: (2º TURNO)</t>
  </si>
  <si>
    <t>ITEM 14 – 14ª – URUÇUÍ/PI – TOTAL: (1º TURNO)</t>
  </si>
  <si>
    <t>ITEM 14 – 14ª – URUÇUÍ/PI – TOTAL: (2º TURNO)</t>
  </si>
  <si>
    <t>ITEM 15 – 15ª – BOM JESUS/PI – TOTAL: (1º TURNO)</t>
  </si>
  <si>
    <t>ITEM 15 – 15ª – BOM JESUS/PI – TOTAL: (2º TURNO)</t>
  </si>
  <si>
    <t xml:space="preserve">ITEM 16 – 16ª – UNIÃO/PI – TOTAL: </t>
  </si>
  <si>
    <t>ITEM 17 – 17ª – MIGUEL ALVES/PI – TOTAL: (1º TURNO)</t>
  </si>
  <si>
    <t>ITEM 17 – 17ª – MIGUEL ALVES/PI – TOTAL: (2º TURNO)</t>
  </si>
  <si>
    <t>ITEM 18 – 18ª ZONA – VALENÇA/PI – TOTAL: (1º TURNO)</t>
  </si>
  <si>
    <t>ITEM 18 – 18ª ZONA – VALENÇA/PI – TOTAL: (2º TURNO)</t>
  </si>
  <si>
    <t>ITEM 19 – 19ª – JAICÓS/PI – TOTAL: 1º TURNO</t>
  </si>
  <si>
    <t>ITEM 19 – 19ª – JAICÓS/PI – TOTAL: 2º TURNO</t>
  </si>
  <si>
    <t>ITEM 20 – 20ª ZONA – SÃO JOÃO DO PIAUÍ/PI – TOTAL: (1º TURNO)</t>
  </si>
  <si>
    <t>ITEM 20 – 20ª ZONA – SÃO JOÃO DO PIAUÍ/PI – TOTAL: (2º TURNO)</t>
  </si>
  <si>
    <t>ITEM 21 – 21ª – PIRACURUCA/PI – TOTAL: (1º TURNO)</t>
  </si>
  <si>
    <t>ITEM 21 – 21ª – PIRACURUCA/PI – TOTAL: (2º TURNO)</t>
  </si>
  <si>
    <t>ITEM 22 – 22ª – CORRENTE/PI – TOTAL: (1º turno)</t>
  </si>
  <si>
    <t>ITEM 22 – 22ª – CORRENTE/PI – TOTAL: (2º turno)</t>
  </si>
  <si>
    <t xml:space="preserve">ITEM 23 – 24ª – JOSÉ DE FREITAS/PI – TOTAL: </t>
  </si>
  <si>
    <t>ITEM 24 – 25ª – JERUMENHA/PI – TOTAL: (1º TURNO)</t>
  </si>
  <si>
    <t>ITEM 24 – 25ª – JERUMENHA/PI – TOTAL: (2º TURNO)</t>
  </si>
  <si>
    <t>ITEM 25 – 26ª – PARNAGUÁ/PI – TOTAL: (1º TURNO)</t>
  </si>
  <si>
    <t>ITEM 25 – 26ª – PARNAGUÁ/PI – TOTAL: (2º TURNO)</t>
  </si>
  <si>
    <t>ITEM 26 – 27ª – LUZILÂNDIA/PI – TOTAL: (1º TURNO)</t>
  </si>
  <si>
    <t>ITEM 26 – 27ª – LUZILÂNDIA/PI – TOTAL: (2º TURNO)</t>
  </si>
  <si>
    <t>ITEM 27 – 28ª ZONA – PICOS/PI – TOTAL: (1º TURNO)</t>
  </si>
  <si>
    <t>ITEM 27 – 28ª ZONA – PICOS/PI – TOTAL: (2º TURNO)</t>
  </si>
  <si>
    <t>ITEM 28 – 29ª –PIO IX/PI – TOTAL: (1º TURNO)</t>
  </si>
  <si>
    <t>ITEM 28 – 29ª –PIO IX/PI – TOTAL: (2º TURNO)</t>
  </si>
  <si>
    <t>ITEM 29 – 30ª – SÃO PEDRO DO PAIUÍ/PI – TOTAL: (1º TURNO)</t>
  </si>
  <si>
    <t>ITEM 29 – 30ª – SÃO PEDRO DO PAIUÍ/PI – TOTAL: (2º TURNO)</t>
  </si>
  <si>
    <t>ITEM 30 – 32ª – ALTOS/PI – TOTAL: (1º TURNO)</t>
  </si>
  <si>
    <t>ITEM 30 – 32ª – ALTOS/PI – TOTAL: (2º TURNO)</t>
  </si>
  <si>
    <t>ITEM 31 – 33ª – BURITI DOS LOPES/PI – TOTAL: (1º TURNO)</t>
  </si>
  <si>
    <t>ITEM 31 – 33ª – BURITI DOS LOPES/PI – TOTAL: (2º TURNO)</t>
  </si>
  <si>
    <t>ITEM 32 – 34ª – CASTELO DO PIAUÍ/PI – TOTAL: (1º TURNO)</t>
  </si>
  <si>
    <t>ITEM 32 – 34ª – CASTELO DO PIAUÍ/PI – TOTAL: (2º TURNO)</t>
  </si>
  <si>
    <t>ITEM 33 – 35ª – GILBUÉS/PI – TOTAL: (1º TURNO)</t>
  </si>
  <si>
    <t>ITEM 33 – 35ª – GILBUÉS/PI – TOTAL: (2º TURNO)</t>
  </si>
  <si>
    <t>ITEM 34 – 36ª – CANTO DO BURITI/PI – TOTAL: (1º TURNO)</t>
  </si>
  <si>
    <t>ITEM 34 – 36ª – CANTO DO BURITI/PI – TOTAL: (2º TURNO)</t>
  </si>
  <si>
    <t>ITEM 35 – 37ª – SIMPLÍCIO MENDES/PI – TOTAL: (1º TURNO)</t>
  </si>
  <si>
    <t>ITEM 35 – 37ª – SIMPLÍCIO MENDES/PI – TOTAL: (2º TURNO)</t>
  </si>
  <si>
    <t>ITEM 36 – 38ªZE – PAULISTANA/PI – TOTAL: (1º TURNO)</t>
  </si>
  <si>
    <t>ITEM 36 – 38ªZE – PAULISTANA/PI – TOTAL: (2º TURNO)</t>
  </si>
  <si>
    <t>ITEM 37 – 39ªZE – SÃO MIGUEL DO TAPUIO/PI – TOTAL: (1º TURNO)</t>
  </si>
  <si>
    <t>ITEM 37 – 39ªZE – SÃO MIGUEL DO TAPUIO/PI – TOTAL: (2º TURNO)</t>
  </si>
  <si>
    <t>ITEM 38 – 40ªZE – FRONTEIRAS/PI – TOTAL: (1º TURNO)</t>
  </si>
  <si>
    <t>ITEM 38 – 40ªZE – FRONTEIRAS/PI – TOTAL: (2º TURNO)</t>
  </si>
  <si>
    <t>ITEM 39 – 41ªZE – ESPERANTINA/PI – TOTAL: (1º TURNO)</t>
  </si>
  <si>
    <t>ITEM 39 – 41ªZE – ESPERANTINA/PI – TOTAL: (2º TURNO)</t>
  </si>
  <si>
    <t>ITEM 41 – 44ª ZE – RIBEIRO GONÇALVES/PI – TOTAL: (1º TURNO)</t>
  </si>
  <si>
    <t>ITEM 41 – 44ª ZE – RIBEIRO GONÇALVES/PI – TOTAL: (2º TURNO)</t>
  </si>
  <si>
    <t>ITEM 42 – 45ª ZE – BATALHA/PI – TOTAL: (1º TURNO)</t>
  </si>
  <si>
    <t>ITEM 42 – 45ª ZE – BATALHA/PI – TOTAL: (2º TURNO)</t>
  </si>
  <si>
    <t>ITEM 43 – 46ª ZE – GUADALUPE/PI – TOTAL: (1º TURNO)</t>
  </si>
  <si>
    <t>ITEM 43 – 46ª ZE – GUADALUPE/PI – TOTAL: (2º TURNO)</t>
  </si>
  <si>
    <t>ITEM 44 – 47ª – ALTOS/PI – TOTAL: (1º TURNO)</t>
  </si>
  <si>
    <t>ITEM 44 – 47ª – ALTOS/PI – TOTAL: (2º TURNO)</t>
  </si>
  <si>
    <t>ITEM 45 – 48ª ZE – ELESBÃO VELOSO/PI – TOTAL: (1º TURNO)</t>
  </si>
  <si>
    <t>ITEM 45 – 48ª ZE – ELESBÃO VELOSO/PI – TOTAL: (2º TURNO)</t>
  </si>
  <si>
    <t>ITEM 46 – 49ª ZE – PORTO/PI – TOTAL: (1º TURNO)</t>
  </si>
  <si>
    <t>ITEM 46 – 49ª ZE – PORTO/PI – TOTAL: (2º TURNO)</t>
  </si>
  <si>
    <t>ITEM 48 – 53ª ZE – COCAL/PI – TOTAL: (1º TURNO)</t>
  </si>
  <si>
    <t>ITEM 48 – 53ª ZE – COCAL/PI – TOTAL: (2º TURNO)</t>
  </si>
  <si>
    <t>ITEM 49 – 54ª ZE – DEMERVAL LOBÃO/PI – TOTAL: (1º TURNO)</t>
  </si>
  <si>
    <t>ITEM 49 – 54ª ZE – DEMERVAL LOBÃO/PI – TOTAL: (2º TURNO)</t>
  </si>
  <si>
    <t>ITEM 50 – 56ª ZE – SIMÕES/PI – TOTAL: (1º TURNO)</t>
  </si>
  <si>
    <t>ITEM 50 – 56ª ZE – SIMÕES/PI – TOTAL: (2º TURNO)</t>
  </si>
  <si>
    <t>ITEM 51 – 57ª ZE – ITAINÓPOLIS/PI – TOTAL: (1º TURNO)</t>
  </si>
  <si>
    <t>ITEM 51 – 57ª ZE – ITAINÓPOLIS/PI – TOTAL: (2º TURNO)</t>
  </si>
  <si>
    <t>ITEM 52 – 58ª ZE – MONSENHOR GIL/PI – TOTAL: (1º TURNO)</t>
  </si>
  <si>
    <t>ITEM 53 – 59ª ZE – CRISTINO CASTRO/PI – TOTAL: (1º TURNO)</t>
  </si>
  <si>
    <t>ITEM 53 – 59ª ZE – CRISTINO CASTRO/PI – TOTAL: (2º TURNO)</t>
  </si>
  <si>
    <t>ITEM 54 – 61ª ZONA – FLORIANO/PI – TOTAL:</t>
  </si>
  <si>
    <t>ITEM 55 – 62ª ZONA – PICOS/PI – TOTAL: (1º TURNO)</t>
  </si>
  <si>
    <t>ITEM 55 – 62ª ZONA – PICOS/PI – TOTAL: (2º TURNO)</t>
  </si>
  <si>
    <t xml:space="preserve">ITEM 56 – 63ª – TERESINA/PI – TOTAL: </t>
  </si>
  <si>
    <t>ITEM 57 – 64ª ZE – INHUMA/PI – TOTAL: (1º TURNO)</t>
  </si>
  <si>
    <t>ITEM 57 – 64ª ZE – INHUMA/PI – TOTAL: (2º TURNO)</t>
  </si>
  <si>
    <t>ITEM 58 – 67ª ZE –MANOEL EMÍDIO/PI – TOTAL: (1º TURNO)</t>
  </si>
  <si>
    <t>ITEM 58 – 67ª ZE –MANOEL EMÍDIO/PI – TOTAL: (2º TURNO)</t>
  </si>
  <si>
    <t>ITEM 59 – 68ª ZE –PADRE MARCOS/PI – TOTAL: (1º TURNO)</t>
  </si>
  <si>
    <t>ITEM 59 – 68ª ZE –PADRE MARCOS/PI – TOTAL: (2º TURNO)</t>
  </si>
  <si>
    <t>ITEM 60 – 69ª ZONA – SÃO JOÃO DO PIAUÍ/PI – TOTAL: (1º TURNO)</t>
  </si>
  <si>
    <t>ITEM 60 – 69ª ZONA – SÃO JOÃO DO PIAUÍ/PI – TOTAL: (2º TURNO)</t>
  </si>
  <si>
    <t>ITEM 61 – 71ª ZE –CAPITÃO DE CAMPOS/PI – TOTAL 1º TURNO</t>
  </si>
  <si>
    <t>ITEM 61 – 71ª ZE –CAPITÃO DE CAMPOS/PI – TOTAL 2º TURNO</t>
  </si>
  <si>
    <t>ITEM 62 – 72ª ZE –ITAUEIRA/PI – TOTAL: (1º TURNO)</t>
  </si>
  <si>
    <t>ITEM 62 – 72ª ZE –ITAUEIRA/PI – TOTAL: (2º TURNO)</t>
  </si>
  <si>
    <t>ITEM 63 – 74ª ZE – BARRO DURO/PI – TOTAL:</t>
  </si>
  <si>
    <t>ITEM 64 – 79ª ZE –CARACOL/PI – TOTAL: (1º TURNO)</t>
  </si>
  <si>
    <t>ITEM 64 – 79ª ZE –CARACOL/PI – TOTAL: (2º TURNO)</t>
  </si>
  <si>
    <t>ITEM 65 – 80ª ZE –MATIAS OLÍMPIO/PI – TOTAL: (1 TURNO)</t>
  </si>
  <si>
    <t>ITEM 65 – 80ª ZE –MATIAS OLÍMPIO/PI – TOTAL: (2º TURNO)</t>
  </si>
  <si>
    <t>ITEM 66 – 88ª ZE – AVELINO LOPES/PI – TOTAL: (1º TURNO)</t>
  </si>
  <si>
    <t>ITEM 66 – 88ª ZE – AVELINO LOPES/PI – TOTAL: (2º TURNO)</t>
  </si>
  <si>
    <t>ITEM 67 – 89ª ZONA – VALENÇA/PI – TOTAL: (1º TURNO)</t>
  </si>
  <si>
    <t>ITEM 67 – 89ª ZONA – VALENÇA/PI – TOTAL: (2º TURNO)</t>
  </si>
  <si>
    <t>ITEM 68 – 90ªZE – SIMPLÍCIO MENDES/PI – TOTAL: (1º TURNO)</t>
  </si>
  <si>
    <t>ITEM 68 – 90ªZE – SIMPLÍCIO MENDES/PI – TOTAL: (2º TURNO)</t>
  </si>
  <si>
    <t>ITEM 69 – 91ª ZE – LUIS CORREIA/PI – TOTAL: (1º TURNO)</t>
  </si>
  <si>
    <t>ITEM 69 – 91ª ZE – LUIS CORREIA/PI – TOTAL: (2º TURNO)</t>
  </si>
  <si>
    <t>ITEM 70 – 94ª  ZONA – OEIRAS/PI – TOTAL: (1º TURNO)</t>
  </si>
  <si>
    <t>ITEM 70 – 94ª  ZONA – OEIRAS/PI – TOTAL: (2º TURNO)</t>
  </si>
  <si>
    <t>ITEM 71 – 95ª ZONA – SÃO RAIMUNDO NONATO/PI – TOTAL:</t>
  </si>
  <si>
    <t>ITEM 72 – 96ª ZONA – CAMPO MAIOR/PI – TOTAL: (1º TURNO)</t>
  </si>
  <si>
    <t>ITEM 72 – 96ª ZONA – CAMPO MAIOR/PI – TOTAL: (2º TURNO)</t>
  </si>
  <si>
    <t>ITEM 73 – 97ª ZE – TERESINA/PI – TOTAL: (1º TURNO)</t>
  </si>
  <si>
    <t>ITEM 73 – 97ª ZE – TERESINA/PI – TOTAL: (2º TURNO)</t>
  </si>
  <si>
    <t>ITEM 74 – 98ª ZE – TERESINA/PI – TOTAL: (1º TURNO)</t>
  </si>
  <si>
    <t>ITEM 74 – 98ª ZE – TERESINA/PI – TOTAL: (2º TURNO)</t>
  </si>
  <si>
    <t>Unidade Escolar Baldoíno Rodrigues Nunes/(Povoado Olho D’água dos Baldoínos)/Unidade Escolar Ananias Quaresma  (Povoado Vermelha)/Unidade Escolar Boiadas  (Povoado Boiadas)/Unidade Escolar N. Senhora de Fátima (Povoado São Domingos da Mudança) – Caraúbas do Piauí/PI</t>
  </si>
  <si>
    <t>Unidade Escolar Clementino J de Sousa (Povoado São Domingos)/Unidade Escolar Bernardino Leocádio (Povoado Estreito)/Unidade Escolar Maria Bonifácio de Freitas (Assentamento Iracema)/Centro de Educação Infantil Padre Oney Braga de Sousa (Assentamento Josué de Castro) . - Buriti dos Lopes/PI</t>
  </si>
  <si>
    <t>CEI – Laura Rodrigues de Araujo e Unidade Escolar José Lucas Leódido(Povoado Coroa de São Remígio)/Unidade Escolar Guilherme Portela Sampaio(Povoado Passagem das Canoas) – Buriti dos Lopes/PI</t>
  </si>
  <si>
    <t>Unidade Escolar Joaquim Alves de Moraes/(Povoado São Miguel)/Unidade Escolar Cisino Pereira Freitas (Povoado Baixa Velha) – Bom Princípio do Piauí/PI</t>
  </si>
  <si>
    <t>Unidade Escolar João Alencar de Barros (Povoado Cadoz)/Unidade Escolar Merval Neres (Povoado Ponte do Jandira) – Buriti dos Lopes/PI</t>
  </si>
  <si>
    <t>Unidade Escolar José Ribeiro Torres  (Povoado Volta da Jurema)/Escola Municipal Marcelo Antonio Araújo (Povoado Polo Norte)/Unidade Escolar João Paulo II (Povoado Canto do Atalho)/Unidade Escolar N. Senhora Dos Remédios (Povoado Adobes)/Unidade Escolar Raimundo Espiridião e Unidade Escolar Francisco Raimundo Gomes(Povoado Rosário)/Unidade Escolar São José (Povoado Chapada) – Caraúbas do Piauí/PI</t>
  </si>
  <si>
    <t>Unidade Escolar Nossa Senhora de Fátima (Povoado Salgadinho)/Unidade Escolar Pedro II (Povoado Espírito Santo de Cima). - Buriti dos Lopes/PI/Unidade Escolar Onorina Machado (Povoado Barro) – Caxingó/PI/</t>
  </si>
  <si>
    <t>Unidade Escolar São Francisco (Povoado Carreiras)Unidade Escolar Sabina Neres Dos Santos (Povoado Cajazeira de Baixo)/ Unidade Escolar Rio Longá (Povoado Entre Caatinga), Unidade Escolar Francisco Luiz da Silva (Povoado Boa Vista) – Caxingó/PI</t>
  </si>
  <si>
    <t>Unidade Escolar Dom Filipe Conduru (Povoado Córrego)/Unidade Escolar Virgílio Alves Cardoso (Povoado Boa Vista), U E Bom Sucesso(Povoado Bom Sucesso) – Bom Princípio do Piauí/PI</t>
  </si>
  <si>
    <t>Unidade Escolar Adrião Portela (sede do município) – Caraúbas do Piauí/PI</t>
  </si>
  <si>
    <t>Unidade Escolar Santa Luzia (Povoado Carrasco)/Unidade Escolar Jonas Escorcio e CEI – Professora Maria Francisca de Jesus(Povoado Barra do Longá) – Buriti dos Lopes/PI</t>
  </si>
  <si>
    <t>Unidade Escolar Sebastião Bezerra (sede do município)/Unidade Escolar Darcy Ribeiro (sede do município)/Unidade Escolar Maria Marques Portela (Povoado Campos de Umarizeiras) – Bom Princípio do Piauí/PI</t>
  </si>
  <si>
    <t>Unidade Escolar Raimundo Pacheco Ramos (Povoado São José - Piçarreira)/Unidade Escolar São José (Povoado Gangorra)/Unidade Escolar Felipe Neres Machado – (Sede do Município)/Unidade Escolar Dom Rufino (sede do município)/Unidade Escolar Zulmira Borges dos Santos (Localidade São Caetano II) – Caxingó/PI</t>
  </si>
  <si>
    <t>Ginásio Terezinha de Jesus Marques Rabelo (sede do município)/ Unidade Escolar Livio Ribeiro dos Santos (sede do município)/Unidade Escolar Presidente Getúlio Vargas (Povoado Morada Nova dos Crentes) – Bom Princípio do Piauí/PI</t>
  </si>
  <si>
    <t>Unidade Escolar Otávio Escórcio Gomes Neto e Unidade Escolar Pedro Américo de Sousa(sede do município) – Murici dos Portelas</t>
  </si>
  <si>
    <t>Colégio Antonio Bernardino do Rego(Povoado Baixa dos Currais), Unidade Escolar Antonio Bibi(Povoado Altamira), Unidade Escolar Binga Bizuca( Povoado Tucuns), Unidade Escolar João Câdido( Povoado Porcos) - Murici dos Portelas</t>
  </si>
  <si>
    <t>Unidade Escolar Santa Maria(Povoado Chamurro de Baixo), Unidade Escolar Duque de Caxias(Povoado São Vicente), Unidade Escolar Joana Miranda( Povoado Vitório), Unidade Escolar Luiz Bernardo de Amorim(Povoado Caiçara) - Murici dos Portelas</t>
  </si>
  <si>
    <t>Unidade Escolar Santo Antonio (Povoado Pitombeira), Unidade Escolar Duca Leal (Povoado Pau D’água), Unidade Escolar Baixão do Angical (Povoado Cágados), Unidade Escolar José Euclides de Miranda (Povoado Tinguis) – Murici dos Portelas</t>
  </si>
  <si>
    <t>Sede – Zona Urbana de Bela Vista e Povoado Caraíbas (Termo Judiciário Bela Vista do Piauí) – Sede</t>
  </si>
  <si>
    <t xml:space="preserve">Sede – Povoado Patos/Povoado Sítio / Povoado Poção de Cima (Termo Judiciário Bela Vista do Piauí) – Sede </t>
  </si>
  <si>
    <t>Sede – Povoado Caiçara e Zona Urbana de Paes Landim /Povoado Mosquito/Povoado Descanço (Termo Judiciário Paes Landim)– Sede</t>
  </si>
  <si>
    <t>Sede – Povoado Curral de Pedras/Povoado Maracujá/Povoado Magalhães/Povoado Milhâ/Povoado Serra (Termo Judiciário de Socorro do Piauí/PI) – Sede</t>
  </si>
  <si>
    <t>Sede – Zona Urbana de Socorro do Piauí/Povoado Tenda (Termo Judiciário de Socorro do Piauí/PI) – Sede</t>
  </si>
  <si>
    <r>
      <t>ELESBÃO VELOSO</t>
    </r>
    <r>
      <rPr>
        <sz val="10"/>
        <color rgb="FF000000"/>
        <rFont val="Arial"/>
        <family val="2"/>
      </rPr>
      <t xml:space="preserve"> - CÂMARA MUNICIPAL DE ELESBÃO VELOSOS, CABANA CLUBE, SINDICATO DOS TRABALHADORES RURAIS, SÉC. MUNIC. DE SAÚDE, U.E. MOISÉS LIMA VERDE, U.E. JOSÉ MARTINS, PALÁCIO MUNICIPAL GONÇALO GOMES. </t>
    </r>
  </si>
  <si>
    <r>
      <t>ELESBÃO VELOSO</t>
    </r>
    <r>
      <rPr>
        <sz val="10"/>
        <color rgb="FF000000"/>
        <rFont val="Arial"/>
        <family val="2"/>
      </rPr>
      <t xml:space="preserve"> - U.E. ÂNGELO MOURA, U.E. BENEDITO PORTELA LEAL, U.E. RAIMUNDO RODRIGUES SOARES, CENTRO DE CONVIVÊNCIA DE IDOSOS, U.E. JOANA NONATA DASILVA, U.E. RAIMUNDO LOPES DA SILVA. </t>
    </r>
  </si>
  <si>
    <r>
      <t>ELESBÃO VELOSO</t>
    </r>
    <r>
      <rPr>
        <sz val="10"/>
        <color rgb="FF000000"/>
        <rFont val="Arial"/>
        <family val="2"/>
      </rPr>
      <t xml:space="preserve"> - ALTA VISTA (ESCOLA MUNICIPAL PEDRO VILELA) </t>
    </r>
  </si>
  <si>
    <r>
      <t>ELESBÃO VELOSO</t>
    </r>
    <r>
      <rPr>
        <sz val="10"/>
        <color rgb="FF000000"/>
        <rFont val="Arial"/>
        <family val="2"/>
      </rPr>
      <t xml:space="preserve"> - BETÕNICA (ESCOLA MUNICIPAL ALTO BONITO)</t>
    </r>
  </si>
  <si>
    <r>
      <t>ELESBÃO VELOSO</t>
    </r>
    <r>
      <rPr>
        <sz val="10"/>
        <color rgb="FF000000"/>
        <rFont val="Arial"/>
        <family val="2"/>
      </rPr>
      <t xml:space="preserve"> - SOSSEGO (U.E. RUI BARBOSA), MOSQUEADA (U.E. LIBERATO OLIVEIRA), CAPIM PUBO (U.E. MELQUIADES JOSÉ DA SILVA), ASSENTAMENTOS BEBEDOURO/CARAÍBAS (U.E. BRÁS BEZERRA DA SILVA). </t>
    </r>
  </si>
  <si>
    <r>
      <t>ELESBÃO VELOSO</t>
    </r>
    <r>
      <rPr>
        <sz val="10"/>
        <color rgb="FF000000"/>
        <rFont val="Arial"/>
        <family val="2"/>
      </rPr>
      <t xml:space="preserve"> - SANTA HELENA (U.E. LUCRÉCIO DANTAS), CHAPADINHA (U.E. NOSSA SENHORA DO CARMO)</t>
    </r>
  </si>
  <si>
    <r>
      <t>ELESBÃO VELOSO</t>
    </r>
    <r>
      <rPr>
        <sz val="10"/>
        <color rgb="FF000000"/>
        <rFont val="Arial"/>
        <family val="2"/>
      </rPr>
      <t xml:space="preserve"> - TABULEIRO GRANDE (U.E. CAMILO DA COSTA VELOSO), BAIXA DA PONTE (ESCOLA MUNICIPAL SÃO DAMIÃO) </t>
    </r>
  </si>
  <si>
    <r>
      <t>FRANCINÓPOLIS</t>
    </r>
    <r>
      <rPr>
        <sz val="10"/>
        <color rgb="FF000000"/>
        <rFont val="Arial"/>
        <family val="2"/>
      </rPr>
      <t xml:space="preserve"> – Unidades Escolar Antônio Martins, Unidades Escolar Antônio Xavier, Unidades Escolar Luís de Castro, Unidades Escolar José Marques e Sindicato dos Trabalhadores Rurais.</t>
    </r>
  </si>
  <si>
    <r>
      <t>VÁRZEA GRANDE</t>
    </r>
    <r>
      <rPr>
        <sz val="10"/>
        <color rgb="FF000000"/>
        <rFont val="Arial"/>
        <family val="2"/>
      </rPr>
      <t xml:space="preserve"> - Zona urbana - Sede do Cartório à U. E. Antônio Francisco de Sousa, Centro de Treinamento Átila Lira, U. E. Zumbi do Palmares, U. E. Maria Cândida. Zona rural – Sede do Cartório à Escola Municipal Mundoco Ribeiro na localidade Mangabeira, Escola Municipal da Caiçara na localidade Caiçara, Escola Municipal José Maroto na localidade Sítio Novo, U. E. M. José Sobreira no Povoado Pai Chicô, Escola Municipal Flaviano Pereira de Oliveira na localidade Coco, U. E. M. do Lajeiro na localidade Lajeiro e Escola Municipal Eneas Pereira de Sousa no Povoado Junco.</t>
    </r>
  </si>
  <si>
    <r>
      <t>TANQUE DO PIAUÍ</t>
    </r>
    <r>
      <rPr>
        <sz val="10"/>
        <color rgb="FF000000"/>
        <rFont val="Arial"/>
        <family val="2"/>
      </rPr>
      <t xml:space="preserve"> - Sede do Cartório à U. E. Terezinha Leal Nunes no Povoado Bom Princípio, U. Manoel Francisco Lustosa e U. E. São Sebastião em Tanque do Piauí, Escola Municipal. Francisco Xavier Silva na localidade Chapada dos Nunes, Escola Municipal Manoel Osório na localidade São João de Sene, Escola Municipal Santo Antonio na localidade Cachupé, Escola Municipal Maria do Carmo no Povoado Telepisa, Escola Municipal Pedro Borges Leal no Povoado Barrigas.</t>
    </r>
  </si>
  <si>
    <r>
      <t>BARRA D’ALCÂNTARA</t>
    </r>
    <r>
      <rPr>
        <sz val="10"/>
        <color rgb="FF000000"/>
        <rFont val="Arial"/>
        <family val="2"/>
      </rPr>
      <t xml:space="preserve"> - Sede do Cartório à U. E Senador Dirceu Arco verde no Povoado Por enquanto, U. E. Francisco Guedes de Sousa e U. E. Nossa Senhora do Carmo em Barra D’Alcântara, U. E. Manoel Pinto Brandão na localidade Caraibinha, U. E. Possidônio de Sousa Carvalho no Povoado Riachão e U. E. M. Da Varjota no Povoado Varjota.</t>
    </r>
  </si>
  <si>
    <r>
      <t>Do Cartório Eleitoral, em Itainópolis:1. U. E. Raimundo Borges Leal (localidade Umbus)2. U. E. Joaquim Antônio Leal (localidade Piçarra)3. U. E. Sebastião Gonçalves Guimarães (localidade Várzea Grande)</t>
    </r>
    <r>
      <rPr>
        <i/>
        <sz val="10"/>
        <rFont val="Arial"/>
        <family val="2"/>
      </rPr>
      <t>4. E. M. João Matos de Moura (localidade Paulista)</t>
    </r>
    <r>
      <rPr>
        <sz val="10"/>
        <rFont val="Arial"/>
        <family val="2"/>
      </rPr>
      <t>5. U. E. José Moreira da Costa – Posto de Saúde (localidade Patos)</t>
    </r>
  </si>
  <si>
    <r>
      <t>Do Cartório Eleitoral, em Itainópolis:1. U. E. José Barbosa de Oliveira (localidade Vila Barbosa)</t>
    </r>
    <r>
      <rPr>
        <i/>
        <sz val="10"/>
        <rFont val="Arial"/>
        <family val="2"/>
      </rPr>
      <t>2. E. M. João Marcolino (povoado Baixas)</t>
    </r>
    <r>
      <rPr>
        <sz val="10"/>
        <rFont val="Arial"/>
        <family val="2"/>
      </rPr>
      <t>3. E. M. Elesbão Bezerra (localidade Campestre)4. U. E. Elias Bezerra (localidade Sítio Riachinho)5. U. E. Mariano Borges Leal (localidade Riachão)</t>
    </r>
  </si>
  <si>
    <r>
      <t>Do Cartório Eleitoral, em Itainópolis:1. U. E. Luís José de Sousa (localidade Sítio do Meio – Vera Mendes)</t>
    </r>
    <r>
      <rPr>
        <i/>
        <sz val="10"/>
        <rFont val="Arial"/>
        <family val="2"/>
      </rPr>
      <t>2. U. E. José Pedro da Vera (localidade Moradas – Vera Mendes)</t>
    </r>
  </si>
  <si>
    <r>
      <t>Do Cartório Eleitoral, em Itainópolis:</t>
    </r>
    <r>
      <rPr>
        <i/>
        <sz val="10"/>
        <rFont val="Arial"/>
        <family val="2"/>
      </rPr>
      <t>1. U. E. de Queimada Grande (povoado Queimada Grande)</t>
    </r>
    <r>
      <rPr>
        <sz val="10"/>
        <rFont val="Arial"/>
        <family val="2"/>
      </rPr>
      <t>2. U. E. de São Domingos (povoado São Domingos)3. U. E. Otílio Manoel Rodrigues (povoado São Domingos)4. U. E. Francisco Ibiapino Ferreira (povoado Sapé)</t>
    </r>
  </si>
  <si>
    <r>
      <t>1. U. E. de Olho D’Água Pequeno (povoado Olho D’Água Pequeno)</t>
    </r>
    <r>
      <rPr>
        <sz val="10"/>
        <rFont val="Arial"/>
        <family val="2"/>
      </rPr>
      <t>2. U. E. Enedina de Sousa (povoado Riacho Fundo)3. Posto de Saúde da Malhada (povoado Malhada – Porcos)</t>
    </r>
  </si>
  <si>
    <r>
      <t xml:space="preserve">DESTINADO AO MUNICÍPIO DE </t>
    </r>
    <r>
      <rPr>
        <u/>
        <sz val="8"/>
        <color rgb="FF000000"/>
        <rFont val="Arial"/>
        <family val="2"/>
      </rPr>
      <t>PEDRO LAURENTINO</t>
    </r>
    <r>
      <rPr>
        <sz val="8"/>
        <color rgb="FF000000"/>
        <rFont val="Arial"/>
        <family val="2"/>
      </rPr>
      <t xml:space="preserve"> – O ITINERÁRIO INICIA NA SEDE DO CARTÓRIO ELEITORAL DE SÃO JOÃO DO PIAUÍ E OBJETIVA PERCORRER TODOS OS LOCAIS DE VOTAÇÃO QUE POSSUI SEÇÃO ELEITORAL EM PEDRO LAURENTINO</t>
    </r>
  </si>
  <si>
    <r>
      <t xml:space="preserve">DESTINADO AO MUNICÍPIO DE </t>
    </r>
    <r>
      <rPr>
        <u/>
        <sz val="8"/>
        <color rgb="FF000000"/>
        <rFont val="Arial"/>
        <family val="2"/>
      </rPr>
      <t>LAGOA DO BARRO DO PIAUÍ</t>
    </r>
    <r>
      <rPr>
        <sz val="8"/>
        <color rgb="FF000000"/>
        <rFont val="Arial"/>
        <family val="2"/>
      </rPr>
      <t xml:space="preserve"> – O ITINERÁRIO INICIA NA SEDE DO CARTÓRIO ELEITORAL DE SÃO JOÃO DO PIAUÍ E OBJETIVA PERCORRER TODOS OS LOCAIS DE VOTAÇÃO QUE POSSUI SEÇÃO ELEITORAL EM  LAGOA DO BARRO DO PIAUÍ</t>
    </r>
  </si>
  <si>
    <r>
      <t xml:space="preserve">DESTINADO AO MUNICÍPIO DE </t>
    </r>
    <r>
      <rPr>
        <u/>
        <sz val="8"/>
        <color rgb="FF000000"/>
        <rFont val="Arial"/>
        <family val="2"/>
      </rPr>
      <t>NOVA SANTA RITA</t>
    </r>
    <r>
      <rPr>
        <sz val="8"/>
        <color rgb="FF000000"/>
        <rFont val="Arial"/>
        <family val="2"/>
      </rPr>
      <t xml:space="preserve"> – O ITINERÁRIO INICIA NA SEDE DO CARTÓRIO ELEITORAL DE SÃO JOÃO DO PIAUÍ E OBJETIVA PERCORRER TODOS OS LOCAIS DE VOTAÇÃO QUE POSSUI SEÇÃO ELEITORAL EM NOVA SANTA RITA</t>
    </r>
  </si>
  <si>
    <r>
      <t xml:space="preserve">DESTINADO AO MUNICÍPIO DE </t>
    </r>
    <r>
      <rPr>
        <u/>
        <sz val="8"/>
        <color rgb="FF000000"/>
        <rFont val="Arial"/>
        <family val="2"/>
      </rPr>
      <t>CAMPO ALEGRE DO FIDALGO</t>
    </r>
    <r>
      <rPr>
        <sz val="8"/>
        <color rgb="FF000000"/>
        <rFont val="Arial"/>
        <family val="2"/>
      </rPr>
      <t xml:space="preserve"> – O ITINERÁRIO INICIA NA SEDE DO CARTÓRIO ELEITORAL DE SÃO JOÃO DO PIAUÍ E OBJETIVA PERCORRER TODOS OS LOCAIS DE VOTAÇÃO QUE POSSUI SEÇÃO ELEITORAL EM CAMPO ALEGRE DO FIDALGO</t>
    </r>
  </si>
  <si>
    <r>
      <t xml:space="preserve">DESTINADO AO MUNICÍPIO DE </t>
    </r>
    <r>
      <rPr>
        <u/>
        <sz val="8"/>
        <color rgb="FF000000"/>
        <rFont val="Arial"/>
        <family val="2"/>
      </rPr>
      <t>CAPITÃO GERVÁSIO OLIVEIRA</t>
    </r>
    <r>
      <rPr>
        <sz val="8"/>
        <color rgb="FF000000"/>
        <rFont val="Arial"/>
        <family val="2"/>
      </rPr>
      <t xml:space="preserve"> – O ITINERÁRIO INICIA NA SEDE DO CARTÓRIO ELEITORAL DE SÃO JOÃO DO PIAUÍ E OBJETIVA PERCORRER TODOS OS LOCAIS DE VOTAÇÃO QUE POSSUI SEÇÃO ELEITORAL EM CAPITÃO GERVÁSIO OLIVEIRA</t>
    </r>
  </si>
  <si>
    <r>
      <t>CARTÓRIO ELEITORAL</t>
    </r>
    <r>
      <rPr>
        <sz val="9"/>
        <color rgb="FF000000"/>
        <rFont val="Mangal"/>
        <family val="2"/>
      </rPr>
      <t xml:space="preserve"> – CÂMARA MUNICIPAL (PRACA SAO MIGUEL CENTRO) – U.E. PROF. CLAUDIO ROCHA (RUA FRANCISCO MAIA CENTRO) –U.E. CAROLINA PERCY (RUA 29 DE OUTUBRO CENTRO) – U.E. DINIR PATRICIO (RUA 29 DE OUTUBRO CENTRO) – U. E. AUGUSTO CÉSAR MAIA (RUA NASARE ESPINDOLA CENTRO) - C</t>
    </r>
    <r>
      <rPr>
        <sz val="9"/>
        <color rgb="FF000000"/>
        <rFont val="Helvetica-Bold"/>
      </rPr>
      <t>ARTÓRIO ELEITORAL</t>
    </r>
  </si>
  <si>
    <r>
      <t>CARTÓRIO ELEITORAL</t>
    </r>
    <r>
      <rPr>
        <sz val="9"/>
        <color rgb="FF000000"/>
        <rFont val="Mangal"/>
        <family val="2"/>
      </rPr>
      <t xml:space="preserve">  – U. E. MANOEL ANTONIO DE OLIVEIRA (AV. PEDRO FREITAS CENTRO) – U. E. JOSÉ AMÁVEL (RUA MOISES PERCY CENTRO) - CARTÓRIO ELEITORAL</t>
    </r>
  </si>
  <si>
    <t>CARTÓRIO ELEITORAL – U.E. RAIMUNDO BORGES (POVOADO CAIÇARA ZONA RURAL) – U.E EZEQUIEL DE CARVALHO (POVOADO ALAGADIÇO ZONA RURAL) –  U.E. POLONORDESTE (POVOADO BARRINHA ZONA RURAL) – U.E. JOSE MARTINS (POVOADO PIÇARRA ZONA RURAL) – U.E. DOMINGOS ALVES (POVOADO FORMOSA ZONA RURAL) – CARTÓRIO ELEITORAL</t>
  </si>
  <si>
    <r>
      <t>CARTÓRIO ELEITORAL</t>
    </r>
    <r>
      <rPr>
        <sz val="9"/>
        <color rgb="FF000000"/>
        <rFont val="Mangal"/>
        <family val="2"/>
      </rPr>
      <t xml:space="preserve"> – CRECHE LÚCIA BARBOSA (RUA AMARO CARDOSO CENTRO) – </t>
    </r>
    <r>
      <rPr>
        <sz val="9"/>
        <color rgb="FF000000"/>
        <rFont val="Helvetica-Bold"/>
      </rPr>
      <t xml:space="preserve">CRAS (AV. VICENTE AUGUSTO CENTRO) - CÂMARA MUNICIPAL (AV. VICENTE AUGUSTO CENTRO) -  U. E ROSA BARBOSA (RUA JOSE TOMAZ DE LIMA CENTRO) - </t>
    </r>
    <r>
      <rPr>
        <sz val="9"/>
        <color rgb="FF000000"/>
        <rFont val="Mangal"/>
        <family val="2"/>
      </rPr>
      <t xml:space="preserve">U. E. FRANCISCO TOMÁS (AV. VICENTE AUGUSTO) – U.E LIBERDADE (AV. JOAQUIM BARBOSA, LIBERDADE) - </t>
    </r>
    <r>
      <rPr>
        <sz val="9"/>
        <color rgb="FF000000"/>
        <rFont val="Helvetica-Bold"/>
      </rPr>
      <t>CARTÓRIO ELEITORAL</t>
    </r>
    <r>
      <rPr>
        <sz val="9"/>
        <color rgb="FF000000"/>
        <rFont val="Mangal"/>
        <family val="2"/>
      </rPr>
      <t xml:space="preserve"> </t>
    </r>
  </si>
  <si>
    <r>
      <t xml:space="preserve">CARTÓRIO ELEITORAL - </t>
    </r>
    <r>
      <rPr>
        <sz val="9"/>
        <color rgb="FF000000"/>
        <rFont val="Mangal"/>
        <family val="2"/>
      </rPr>
      <t xml:space="preserve">U.E. DIRCEU MENDES ARCOVERDE (POVOADO SANTA MARIA ZONA RURAL) - U.E. JOAO DIOGO RESENDE (POVOADO MARRUAZINHO ZONA RURAL) - U.E. FRANCISCO AUGUSTO MAIA (POVOADO SÃO JOSÉ DOS ORFÃOS ZONA RURAL) – U.E. BERNARDINO GARCIA (POVOADO MARAJA ZONA RURAL) - </t>
    </r>
    <r>
      <rPr>
        <sz val="9"/>
        <color rgb="FF000000"/>
        <rFont val="Helvetica-Bold"/>
      </rPr>
      <t>CARTÓRIO ELEITORAL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</si>
</sst>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R$-416]\ #,##0.00;[Red]\-[$R$-416]\ #,##0.00"/>
    <numFmt numFmtId="165" formatCode="&quot;R$&quot;\ #,##0.00"/>
    <numFmt numFmtId="166" formatCode="#,##0.00_ ;[Red]\-#,##0.00\ "/>
    <numFmt numFmtId="167" formatCode="&quot;R$&quot;\ #,##0.00;[Red]&quot;R$&quot;\ #,##0.00"/>
  </numFmts>
  <fonts count="65">
    <font>
      <sz val="11"/>
      <color rgb="FF000000"/>
      <name val="Arial"/>
    </font>
    <font>
      <sz val="10"/>
      <name val="Arial"/>
    </font>
    <font>
      <sz val="12"/>
      <color rgb="FF000000"/>
      <name val="Arial"/>
    </font>
    <font>
      <b/>
      <sz val="10"/>
      <color rgb="FF000000"/>
      <name val="Arial"/>
    </font>
    <font>
      <b/>
      <sz val="13"/>
      <color rgb="FF000000"/>
      <name val="Arial"/>
    </font>
    <font>
      <b/>
      <sz val="12"/>
      <color rgb="FF000000"/>
      <name val="Arial"/>
    </font>
    <font>
      <b/>
      <sz val="12"/>
      <name val="Arial"/>
      <family val="2"/>
    </font>
    <font>
      <b/>
      <sz val="10.5"/>
      <name val="Arial"/>
      <family val="2"/>
    </font>
    <font>
      <b/>
      <sz val="12"/>
      <color rgb="FF000000"/>
      <name val="Arial"/>
      <family val="2"/>
    </font>
    <font>
      <b/>
      <sz val="14"/>
      <color rgb="FF000000"/>
      <name val="Arial"/>
      <family val="2"/>
    </font>
    <font>
      <sz val="10.5"/>
      <name val="Arial"/>
      <family val="2"/>
    </font>
    <font>
      <sz val="10.5"/>
      <color rgb="FF000000"/>
      <name val="Arial"/>
      <family val="2"/>
    </font>
    <font>
      <b/>
      <sz val="11"/>
      <color rgb="FF000000"/>
      <name val="Arial"/>
    </font>
    <font>
      <sz val="11"/>
      <name val="Arial"/>
      <family val="2"/>
    </font>
    <font>
      <sz val="11"/>
      <color rgb="FF000000"/>
      <name val="Arial"/>
      <family val="2"/>
    </font>
    <font>
      <sz val="10"/>
      <color rgb="FF000000"/>
      <name val="Arial"/>
      <family val="2"/>
    </font>
    <font>
      <sz val="12"/>
      <color rgb="FF000000"/>
      <name val="Arial"/>
      <family val="2"/>
    </font>
    <font>
      <b/>
      <sz val="11"/>
      <color rgb="FF000000"/>
      <name val="Arial"/>
      <family val="2"/>
    </font>
    <font>
      <sz val="8"/>
      <color rgb="FF000000"/>
      <name val="Arial"/>
      <family val="2"/>
    </font>
    <font>
      <sz val="13"/>
      <name val="Arial"/>
      <family val="2"/>
    </font>
    <font>
      <sz val="7"/>
      <color rgb="FF000000"/>
      <name val="Arial MT"/>
    </font>
    <font>
      <b/>
      <sz val="8"/>
      <color rgb="FF000000"/>
      <name val="Arial"/>
    </font>
    <font>
      <sz val="7"/>
      <color rgb="FF000000"/>
      <name val="Arial MT"/>
      <family val="2"/>
    </font>
    <font>
      <sz val="7"/>
      <color rgb="FF000000"/>
      <name val="Arial mt"/>
      <family val="2"/>
    </font>
    <font>
      <sz val="12"/>
      <name val="Arial"/>
      <family val="2"/>
    </font>
    <font>
      <sz val="12"/>
      <color rgb="FF333333"/>
      <name val="Arial"/>
      <family val="2"/>
    </font>
    <font>
      <b/>
      <sz val="10"/>
      <name val="Arial"/>
    </font>
    <font>
      <sz val="10"/>
      <color rgb="FFC9211E"/>
      <name val="Arial"/>
    </font>
    <font>
      <b/>
      <sz val="10"/>
      <color rgb="FF000000"/>
      <name val="Times New Roman"/>
      <family val="1"/>
    </font>
    <font>
      <sz val="10"/>
      <color rgb="FF000000"/>
      <name val="Times New Roman"/>
      <family val="1"/>
    </font>
    <font>
      <sz val="15"/>
      <color rgb="FF000000"/>
      <name val="Times New Roman"/>
      <family val="1"/>
    </font>
    <font>
      <sz val="15"/>
      <name val="Times New Roman"/>
      <family val="1"/>
    </font>
    <font>
      <b/>
      <sz val="10"/>
      <color rgb="FF000000"/>
      <name val="Arial"/>
      <family val="2"/>
    </font>
    <font>
      <sz val="10"/>
      <color rgb="FF000000"/>
      <name val="Arial"/>
    </font>
    <font>
      <sz val="10"/>
      <color rgb="FF000000"/>
      <name val="Liberation Sans1"/>
    </font>
    <font>
      <sz val="10"/>
      <name val="Arial"/>
      <family val="2"/>
    </font>
    <font>
      <sz val="10"/>
      <color rgb="FF000000"/>
      <name val="Lucida Sans"/>
      <family val="2"/>
    </font>
    <font>
      <sz val="10"/>
      <name val="Lucida Sans"/>
      <family val="2"/>
    </font>
    <font>
      <sz val="11"/>
      <name val="Arial"/>
    </font>
    <font>
      <b/>
      <sz val="10"/>
      <name val="Arial"/>
      <family val="2"/>
    </font>
    <font>
      <sz val="9"/>
      <color rgb="FF000000"/>
      <name val="Arial"/>
    </font>
    <font>
      <sz val="11"/>
      <color rgb="FF000000"/>
      <name val="CIDFont+F2"/>
    </font>
    <font>
      <b/>
      <sz val="9"/>
      <color rgb="FF000000"/>
      <name val="Arial"/>
      <family val="2"/>
    </font>
    <font>
      <sz val="9"/>
      <color rgb="FF000000"/>
      <name val="Arial"/>
      <family val="2"/>
    </font>
    <font>
      <b/>
      <sz val="9"/>
      <color rgb="FF000000"/>
      <name val="Arial"/>
    </font>
    <font>
      <sz val="12"/>
      <color rgb="FF000000"/>
      <name val="Times New Roman"/>
      <family val="1"/>
    </font>
    <font>
      <sz val="8"/>
      <color rgb="FF000000"/>
      <name val="Arial"/>
    </font>
    <font>
      <sz val="8"/>
      <color rgb="FF000000"/>
      <name val="ArialMT"/>
    </font>
    <font>
      <u/>
      <sz val="8"/>
      <color rgb="FF000000"/>
      <name val="Arial"/>
      <family val="2"/>
    </font>
    <font>
      <b/>
      <sz val="14"/>
      <color rgb="FF000000"/>
      <name val="Arial"/>
    </font>
    <font>
      <sz val="12"/>
      <color rgb="FF000000"/>
      <name val="Calibri"/>
    </font>
    <font>
      <sz val="11"/>
      <color rgb="FF000000"/>
      <name val="Calibri"/>
    </font>
    <font>
      <sz val="11"/>
      <color rgb="FF000000"/>
      <name val="LiberationSansNarrow"/>
    </font>
    <font>
      <sz val="11"/>
      <color rgb="FF000000"/>
      <name val="Liberation Sans1"/>
    </font>
    <font>
      <sz val="11"/>
      <color rgb="FF000000"/>
      <name val="DejaVuSans"/>
    </font>
    <font>
      <b/>
      <sz val="11"/>
      <name val="Arial"/>
    </font>
    <font>
      <sz val="9"/>
      <color rgb="FF000000"/>
      <name val="Arial MT"/>
      <family val="2"/>
    </font>
    <font>
      <sz val="9"/>
      <name val="Arial"/>
      <family val="2"/>
    </font>
    <font>
      <b/>
      <sz val="11"/>
      <color rgb="FF000000"/>
      <name val="Calibri"/>
      <family val="2"/>
    </font>
    <font>
      <sz val="9"/>
      <color rgb="FF000000"/>
      <name val="Mangal"/>
      <family val="2"/>
    </font>
    <font>
      <sz val="9"/>
      <color rgb="FF000000"/>
      <name val="Helvetica-Bold"/>
    </font>
    <font>
      <sz val="11"/>
      <color rgb="FF000000"/>
      <name val="Calibri"/>
      <family val="2"/>
    </font>
    <font>
      <u/>
      <sz val="10"/>
      <color rgb="FF000000"/>
      <name val="Arial"/>
      <family val="2"/>
    </font>
    <font>
      <i/>
      <sz val="10"/>
      <name val="Arial"/>
      <family val="2"/>
    </font>
    <font>
      <b/>
      <sz val="11"/>
      <name val="Arial"/>
      <family val="2"/>
    </font>
  </fonts>
  <fills count="23">
    <fill>
      <patternFill patternType="none"/>
    </fill>
    <fill>
      <patternFill patternType="gray125"/>
    </fill>
    <fill>
      <patternFill patternType="solid">
        <fgColor rgb="FFFFCCCC"/>
        <bgColor rgb="FFDDDDDD"/>
      </patternFill>
    </fill>
    <fill>
      <patternFill patternType="solid">
        <fgColor rgb="FFDDDDDD"/>
        <bgColor rgb="FFFFCCCC"/>
      </patternFill>
    </fill>
    <fill>
      <patternFill patternType="solid">
        <fgColor rgb="FF33FF99"/>
        <bgColor rgb="FF66FF99"/>
      </patternFill>
    </fill>
    <fill>
      <patternFill patternType="solid">
        <fgColor rgb="FF66FFFF"/>
        <bgColor rgb="FF66FF99"/>
      </patternFill>
    </fill>
    <fill>
      <patternFill patternType="solid">
        <fgColor rgb="FFFFFF99"/>
        <bgColor rgb="FFFFFFCC"/>
      </patternFill>
    </fill>
    <fill>
      <patternFill patternType="solid">
        <fgColor rgb="FFC0C0C0"/>
        <bgColor rgb="FFB4C7DC"/>
      </patternFill>
    </fill>
    <fill>
      <patternFill patternType="solid">
        <fgColor rgb="FF00FF00"/>
        <bgColor rgb="FF33FF99"/>
      </patternFill>
    </fill>
    <fill>
      <patternFill patternType="solid">
        <fgColor rgb="FF99CCFF"/>
        <bgColor rgb="FFB4C7DC"/>
      </patternFill>
    </fill>
    <fill>
      <patternFill patternType="solid">
        <fgColor rgb="FFFFFF00"/>
        <bgColor rgb="FFFFF200"/>
      </patternFill>
    </fill>
    <fill>
      <patternFill patternType="solid">
        <fgColor rgb="FF81D41A"/>
        <bgColor rgb="FFBBE33D"/>
      </patternFill>
    </fill>
    <fill>
      <patternFill patternType="solid">
        <fgColor rgb="FFFFFFFF"/>
        <bgColor rgb="FFFFFFCC"/>
      </patternFill>
    </fill>
    <fill>
      <patternFill patternType="solid">
        <fgColor rgb="FFFFF200"/>
        <bgColor rgb="FFFFFF00"/>
      </patternFill>
    </fill>
    <fill>
      <patternFill patternType="solid">
        <fgColor rgb="FFB4C7DC"/>
        <bgColor rgb="FFC0C0C0"/>
      </patternFill>
    </fill>
    <fill>
      <patternFill patternType="solid">
        <fgColor rgb="FFBBE33D"/>
        <bgColor rgb="FF81D41A"/>
      </patternFill>
    </fill>
    <fill>
      <patternFill patternType="solid">
        <fgColor rgb="FF66FF99"/>
        <bgColor rgb="FF33FF99"/>
      </patternFill>
    </fill>
    <fill>
      <patternFill patternType="solid">
        <fgColor theme="4" tint="0.79998168889431442"/>
        <bgColor rgb="FFDDDDDD"/>
      </patternFill>
    </fill>
    <fill>
      <patternFill patternType="solid">
        <fgColor theme="5" tint="0.59999389629810485"/>
        <bgColor rgb="FFC9211E"/>
      </patternFill>
    </fill>
    <fill>
      <patternFill patternType="solid">
        <fgColor rgb="FF37FBF2"/>
        <bgColor rgb="FF66FF99"/>
      </patternFill>
    </fill>
    <fill>
      <patternFill patternType="solid">
        <fgColor rgb="FF37FBF2"/>
        <bgColor indexed="64"/>
      </patternFill>
    </fill>
    <fill>
      <patternFill patternType="solid">
        <fgColor rgb="FF37FBF2"/>
        <bgColor rgb="FF33FF99"/>
      </patternFill>
    </fill>
    <fill>
      <patternFill patternType="solid">
        <fgColor rgb="FF37FBF2"/>
        <bgColor rgb="FFCCFFCC"/>
      </patternFill>
    </fill>
  </fills>
  <borders count="37">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style="hair">
        <color auto="1"/>
      </bottom>
      <diagonal/>
    </border>
    <border>
      <left/>
      <right style="thin">
        <color auto="1"/>
      </right>
      <top/>
      <bottom/>
      <diagonal/>
    </border>
    <border>
      <left style="hair">
        <color auto="1"/>
      </left>
      <right style="thin">
        <color auto="1"/>
      </right>
      <top style="hair">
        <color auto="1"/>
      </top>
      <bottom style="thin">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style="hair">
        <color auto="1"/>
      </bottom>
      <diagonal/>
    </border>
    <border>
      <left style="hair">
        <color auto="1"/>
      </left>
      <right/>
      <top style="hair">
        <color auto="1"/>
      </top>
      <bottom style="hair">
        <color auto="1"/>
      </bottom>
      <diagonal/>
    </border>
    <border>
      <left style="thin">
        <color auto="1"/>
      </left>
      <right style="thin">
        <color auto="1"/>
      </right>
      <top style="thin">
        <color auto="1"/>
      </top>
      <bottom style="hair">
        <color auto="1"/>
      </bottom>
      <diagonal/>
    </border>
    <border>
      <left style="hair">
        <color auto="1"/>
      </left>
      <right/>
      <top/>
      <bottom style="hair">
        <color auto="1"/>
      </bottom>
      <diagonal/>
    </border>
    <border>
      <left style="thin">
        <color auto="1"/>
      </left>
      <right style="thin">
        <color auto="1"/>
      </right>
      <top style="hair">
        <color auto="1"/>
      </top>
      <bottom style="thin">
        <color auto="1"/>
      </bottom>
      <diagonal/>
    </border>
    <border>
      <left/>
      <right/>
      <top style="hair">
        <color auto="1"/>
      </top>
      <bottom style="hair">
        <color auto="1"/>
      </bottom>
      <diagonal/>
    </border>
    <border>
      <left style="hair">
        <color auto="1"/>
      </left>
      <right style="hair">
        <color auto="1"/>
      </right>
      <top style="hair">
        <color auto="1"/>
      </top>
      <bottom style="medium">
        <color auto="1"/>
      </bottom>
      <diagonal/>
    </border>
    <border>
      <left style="hair">
        <color auto="1"/>
      </left>
      <right style="hair">
        <color auto="1"/>
      </right>
      <top/>
      <bottom/>
      <diagonal/>
    </border>
    <border>
      <left/>
      <right/>
      <top/>
      <bottom style="hair">
        <color auto="1"/>
      </bottom>
      <diagonal/>
    </border>
    <border>
      <left style="hair">
        <color auto="1"/>
      </left>
      <right/>
      <top/>
      <bottom/>
      <diagonal/>
    </border>
    <border>
      <left style="hair">
        <color auto="1"/>
      </left>
      <right style="hair">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s>
  <cellStyleXfs count="3">
    <xf numFmtId="0" fontId="0" fillId="0" borderId="0"/>
    <xf numFmtId="43" fontId="1" fillId="0" borderId="0" applyBorder="0" applyAlignment="0" applyProtection="0"/>
    <xf numFmtId="0" fontId="29" fillId="0" borderId="0"/>
  </cellStyleXfs>
  <cellXfs count="474">
    <xf numFmtId="0" fontId="0" fillId="0" borderId="0" xfId="0"/>
    <xf numFmtId="0" fontId="0" fillId="2" borderId="1" xfId="0" applyFill="1" applyBorder="1" applyAlignment="1">
      <alignment horizontal="center" vertical="center" wrapText="1"/>
    </xf>
    <xf numFmtId="0" fontId="2" fillId="0" borderId="0" xfId="0" applyFont="1"/>
    <xf numFmtId="0" fontId="0" fillId="0" borderId="0" xfId="0" applyAlignment="1">
      <alignment horizontal="left" vertical="center" wrapText="1"/>
    </xf>
    <xf numFmtId="0" fontId="2"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0" fillId="0" borderId="1" xfId="0" applyFont="1" applyBorder="1" applyAlignment="1">
      <alignment horizontal="justify" vertical="center" wrapText="1"/>
    </xf>
    <xf numFmtId="164" fontId="0" fillId="0" borderId="1" xfId="0" applyNumberFormat="1" applyBorder="1" applyAlignment="1">
      <alignment horizontal="center" vertical="center" wrapText="1"/>
    </xf>
    <xf numFmtId="0" fontId="0"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4" fontId="0" fillId="4" borderId="1" xfId="0" applyNumberFormat="1" applyFill="1" applyBorder="1" applyAlignment="1">
      <alignment horizontal="center" vertical="center" wrapText="1"/>
    </xf>
    <xf numFmtId="4" fontId="0" fillId="0" borderId="0" xfId="0" applyNumberFormat="1"/>
    <xf numFmtId="0" fontId="0"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4" fontId="0" fillId="5" borderId="1" xfId="0" applyNumberFormat="1" applyFill="1" applyBorder="1" applyAlignment="1">
      <alignment horizontal="center" vertical="center" wrapText="1"/>
    </xf>
    <xf numFmtId="4" fontId="12" fillId="6" borderId="1" xfId="0" applyNumberFormat="1" applyFont="1" applyFill="1" applyBorder="1" applyAlignment="1">
      <alignment horizontal="center"/>
    </xf>
    <xf numFmtId="0" fontId="14" fillId="0" borderId="1" xfId="0" applyFont="1" applyBorder="1" applyAlignment="1">
      <alignment horizontal="justify" vertical="center" wrapText="1"/>
    </xf>
    <xf numFmtId="0" fontId="15" fillId="0" borderId="1" xfId="0" applyFont="1" applyBorder="1" applyAlignment="1">
      <alignment horizontal="justify" vertical="center" wrapText="1"/>
    </xf>
    <xf numFmtId="2" fontId="0" fillId="4" borderId="1" xfId="0" applyNumberFormat="1" applyFill="1" applyBorder="1" applyAlignment="1">
      <alignment horizontal="center" vertical="center" wrapText="1"/>
    </xf>
    <xf numFmtId="2" fontId="0" fillId="0" borderId="0" xfId="0" applyNumberFormat="1"/>
    <xf numFmtId="2" fontId="0" fillId="5" borderId="1" xfId="0" applyNumberFormat="1" applyFill="1" applyBorder="1" applyAlignment="1">
      <alignment horizontal="center" vertical="center" wrapText="1"/>
    </xf>
    <xf numFmtId="0" fontId="0" fillId="0" borderId="1" xfId="0" applyBorder="1" applyAlignment="1">
      <alignment horizontal="center" vertical="center" wrapText="1"/>
    </xf>
    <xf numFmtId="0" fontId="18" fillId="0" borderId="1" xfId="0" applyFont="1" applyBorder="1" applyAlignment="1">
      <alignment horizontal="justify" vertical="center" wrapText="1"/>
    </xf>
    <xf numFmtId="0" fontId="0" fillId="8" borderId="1" xfId="0" applyFill="1" applyBorder="1" applyAlignment="1">
      <alignment horizontal="center" vertical="center" wrapText="1"/>
    </xf>
    <xf numFmtId="164" fontId="0" fillId="8" borderId="1" xfId="0" applyNumberFormat="1" applyFill="1" applyBorder="1" applyAlignment="1">
      <alignment horizontal="center" vertical="center" wrapText="1"/>
    </xf>
    <xf numFmtId="0" fontId="0" fillId="9" borderId="1" xfId="0" applyFill="1" applyBorder="1" applyAlignment="1">
      <alignment horizontal="center" vertical="center" wrapText="1"/>
    </xf>
    <xf numFmtId="164" fontId="0" fillId="9" borderId="1" xfId="0" applyNumberFormat="1" applyFill="1" applyBorder="1" applyAlignment="1">
      <alignment horizontal="center" vertical="center" wrapText="1"/>
    </xf>
    <xf numFmtId="164" fontId="17" fillId="6" borderId="1" xfId="0" applyNumberFormat="1" applyFont="1" applyFill="1" applyBorder="1" applyAlignment="1">
      <alignment horizontal="center"/>
    </xf>
    <xf numFmtId="164" fontId="0" fillId="0" borderId="0" xfId="0" applyNumberFormat="1"/>
    <xf numFmtId="164" fontId="0" fillId="4" borderId="1" xfId="0" applyNumberFormat="1" applyFont="1" applyFill="1" applyBorder="1" applyAlignment="1">
      <alignment horizontal="center" vertical="center" wrapText="1"/>
    </xf>
    <xf numFmtId="164" fontId="0" fillId="5" borderId="1" xfId="0" applyNumberFormat="1" applyFont="1" applyFill="1" applyBorder="1" applyAlignment="1">
      <alignment horizontal="center" vertical="center" wrapText="1"/>
    </xf>
    <xf numFmtId="0" fontId="19" fillId="0" borderId="0" xfId="0" applyFont="1"/>
    <xf numFmtId="0" fontId="0" fillId="0" borderId="0" xfId="0" applyAlignment="1">
      <alignment horizontal="left" vertical="top"/>
    </xf>
    <xf numFmtId="0" fontId="20" fillId="0" borderId="2" xfId="0" applyFont="1" applyBorder="1" applyAlignment="1">
      <alignment horizontal="left" vertical="top" wrapText="1"/>
    </xf>
    <xf numFmtId="0" fontId="20" fillId="0" borderId="3" xfId="0" applyFont="1" applyBorder="1" applyAlignment="1">
      <alignment horizontal="center" vertical="center" wrapText="1"/>
    </xf>
    <xf numFmtId="0" fontId="23" fillId="0" borderId="3" xfId="0" applyFont="1" applyBorder="1" applyAlignment="1">
      <alignment horizontal="left" vertical="center" wrapText="1"/>
    </xf>
    <xf numFmtId="1" fontId="22" fillId="5" borderId="2" xfId="0" applyNumberFormat="1" applyFont="1" applyFill="1" applyBorder="1" applyAlignment="1">
      <alignment horizontal="left" vertical="top" indent="2" shrinkToFit="1"/>
    </xf>
    <xf numFmtId="0" fontId="24" fillId="0" borderId="1" xfId="0" applyFont="1" applyBorder="1" applyAlignment="1">
      <alignment horizontal="center" vertical="center" wrapText="1"/>
    </xf>
    <xf numFmtId="0" fontId="25" fillId="0" borderId="1" xfId="0" applyFont="1" applyBorder="1" applyAlignment="1">
      <alignment horizontal="justify" vertical="center" wrapText="1"/>
    </xf>
    <xf numFmtId="0" fontId="25" fillId="0" borderId="1" xfId="0" applyFont="1" applyBorder="1" applyAlignment="1">
      <alignment horizontal="center" vertical="center" wrapText="1"/>
    </xf>
    <xf numFmtId="1" fontId="24" fillId="0" borderId="1" xfId="0" applyNumberFormat="1" applyFont="1" applyBorder="1" applyAlignment="1">
      <alignment horizontal="center" vertical="center" wrapText="1"/>
    </xf>
    <xf numFmtId="164" fontId="24" fillId="0" borderId="1" xfId="0" applyNumberFormat="1" applyFont="1" applyBorder="1" applyAlignment="1">
      <alignment horizontal="center" vertical="center" wrapText="1"/>
    </xf>
    <xf numFmtId="0" fontId="24" fillId="4" borderId="1" xfId="0" applyFont="1" applyFill="1" applyBorder="1" applyAlignment="1">
      <alignment horizontal="center" vertical="center" wrapText="1"/>
    </xf>
    <xf numFmtId="0" fontId="24" fillId="0" borderId="0" xfId="0" applyFont="1"/>
    <xf numFmtId="0" fontId="24" fillId="5" borderId="1" xfId="0" applyFont="1" applyFill="1" applyBorder="1" applyAlignment="1">
      <alignment horizontal="center" vertical="center" wrapText="1"/>
    </xf>
    <xf numFmtId="4" fontId="6" fillId="6" borderId="1" xfId="0" applyNumberFormat="1" applyFont="1" applyFill="1" applyBorder="1" applyAlignment="1">
      <alignment horizontal="center"/>
    </xf>
    <xf numFmtId="164" fontId="0" fillId="4" borderId="1" xfId="0" applyNumberFormat="1" applyFill="1" applyBorder="1" applyAlignment="1">
      <alignment horizontal="center" vertical="center" wrapText="1"/>
    </xf>
    <xf numFmtId="164" fontId="0" fillId="5" borderId="1" xfId="0" applyNumberForma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11" borderId="1" xfId="0" applyFont="1" applyFill="1" applyBorder="1" applyAlignment="1">
      <alignment horizontal="center" vertical="center" wrapText="1"/>
    </xf>
    <xf numFmtId="0" fontId="27" fillId="11" borderId="1" xfId="0" applyFont="1" applyFill="1" applyBorder="1" applyAlignment="1">
      <alignment horizontal="left" vertical="center" wrapText="1"/>
    </xf>
    <xf numFmtId="164" fontId="1" fillId="11"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4" fontId="26" fillId="6" borderId="1" xfId="0" applyNumberFormat="1" applyFont="1" applyFill="1" applyBorder="1" applyAlignment="1">
      <alignment horizontal="center"/>
    </xf>
    <xf numFmtId="0" fontId="30" fillId="0" borderId="1" xfId="0" applyFont="1" applyBorder="1" applyAlignment="1">
      <alignment horizontal="left" vertical="center" wrapText="1"/>
    </xf>
    <xf numFmtId="0" fontId="30"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 fillId="0" borderId="1" xfId="0" applyFont="1" applyBorder="1" applyAlignment="1">
      <alignment horizontal="left" vertical="center" wrapText="1"/>
    </xf>
    <xf numFmtId="0" fontId="3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0" fillId="0" borderId="1" xfId="2" applyFont="1" applyBorder="1" applyAlignment="1">
      <alignment vertical="top" wrapText="1"/>
    </xf>
    <xf numFmtId="0" fontId="15" fillId="0" borderId="1" xfId="2" applyFont="1" applyBorder="1" applyAlignment="1">
      <alignment horizontal="center" vertical="top"/>
    </xf>
    <xf numFmtId="0" fontId="0" fillId="0" borderId="0" xfId="0" applyAlignment="1">
      <alignment horizontal="center"/>
    </xf>
    <xf numFmtId="0" fontId="15" fillId="0" borderId="0" xfId="0" applyFont="1" applyAlignment="1">
      <alignment horizontal="justify"/>
    </xf>
    <xf numFmtId="4" fontId="17" fillId="6" borderId="1" xfId="0" applyNumberFormat="1" applyFont="1" applyFill="1" applyBorder="1" applyAlignment="1">
      <alignment horizontal="center"/>
    </xf>
    <xf numFmtId="0" fontId="0" fillId="0" borderId="0" xfId="0"/>
    <xf numFmtId="0" fontId="0" fillId="0" borderId="2" xfId="0" applyFont="1" applyBorder="1" applyAlignment="1">
      <alignment horizontal="center" vertical="center" wrapText="1"/>
    </xf>
    <xf numFmtId="0" fontId="34" fillId="0" borderId="2" xfId="0" applyFont="1" applyBorder="1" applyAlignment="1">
      <alignment horizontal="justify" vertical="center" wrapText="1"/>
    </xf>
    <xf numFmtId="164" fontId="0" fillId="0" borderId="2" xfId="0" applyNumberFormat="1" applyBorder="1" applyAlignment="1">
      <alignment horizontal="center" vertical="center" wrapText="1"/>
    </xf>
    <xf numFmtId="0" fontId="0" fillId="4" borderId="2" xfId="0" applyFill="1" applyBorder="1" applyAlignment="1">
      <alignment horizontal="center" vertical="center" wrapText="1"/>
    </xf>
    <xf numFmtId="164" fontId="0" fillId="4" borderId="2" xfId="0" applyNumberFormat="1" applyFill="1" applyBorder="1" applyAlignment="1">
      <alignment horizontal="center" vertical="center" wrapText="1"/>
    </xf>
    <xf numFmtId="0" fontId="0" fillId="5" borderId="2" xfId="0" applyFill="1" applyBorder="1" applyAlignment="1">
      <alignment horizontal="center" vertical="center" wrapText="1"/>
    </xf>
    <xf numFmtId="164" fontId="0" fillId="5" borderId="2" xfId="0" applyNumberFormat="1" applyFill="1" applyBorder="1" applyAlignment="1">
      <alignment horizontal="center" vertical="center" wrapText="1"/>
    </xf>
    <xf numFmtId="4" fontId="12" fillId="6" borderId="2" xfId="0" applyNumberFormat="1" applyFont="1" applyFill="1" applyBorder="1" applyAlignment="1">
      <alignment horizontal="center"/>
    </xf>
    <xf numFmtId="0" fontId="35" fillId="12" borderId="6" xfId="0" applyFont="1" applyFill="1" applyBorder="1" applyAlignment="1">
      <alignment horizontal="justify" vertical="center" wrapText="1"/>
    </xf>
    <xf numFmtId="0" fontId="35" fillId="12" borderId="7" xfId="0" applyFont="1" applyFill="1" applyBorder="1" applyAlignment="1">
      <alignment horizontal="justify" vertical="center" wrapText="1"/>
    </xf>
    <xf numFmtId="0" fontId="35" fillId="12" borderId="8" xfId="0" applyFont="1" applyFill="1" applyBorder="1" applyAlignment="1">
      <alignment horizontal="justify" vertical="center" wrapText="1"/>
    </xf>
    <xf numFmtId="0" fontId="15"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7" fillId="0" borderId="1" xfId="0" applyFont="1" applyBorder="1" applyAlignment="1">
      <alignment horizontal="justify" vertical="center" wrapText="1"/>
    </xf>
    <xf numFmtId="0" fontId="38"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17" fillId="0" borderId="2" xfId="0" applyFont="1" applyBorder="1" applyAlignment="1">
      <alignment horizontal="justify" vertical="center" wrapText="1"/>
    </xf>
    <xf numFmtId="0" fontId="32" fillId="0" borderId="2" xfId="0" applyFont="1" applyBorder="1" applyAlignment="1">
      <alignment horizontal="justify" vertical="center" wrapText="1"/>
    </xf>
    <xf numFmtId="0" fontId="35" fillId="12" borderId="9" xfId="0" applyFont="1" applyFill="1" applyBorder="1" applyAlignment="1">
      <alignment horizontal="center" vertical="center" wrapText="1"/>
    </xf>
    <xf numFmtId="164" fontId="15" fillId="0" borderId="1" xfId="0" applyNumberFormat="1" applyFont="1" applyBorder="1" applyAlignment="1">
      <alignment horizontal="center" vertical="center" wrapText="1"/>
    </xf>
    <xf numFmtId="164" fontId="35" fillId="12" borderId="2" xfId="0" applyNumberFormat="1" applyFont="1" applyFill="1" applyBorder="1" applyAlignment="1">
      <alignment horizontal="center" vertical="center" wrapText="1"/>
    </xf>
    <xf numFmtId="0" fontId="35" fillId="0" borderId="1" xfId="0" applyFont="1" applyBorder="1" applyAlignment="1">
      <alignment horizontal="justify" vertical="center" wrapText="1"/>
    </xf>
    <xf numFmtId="0" fontId="35" fillId="12" borderId="1" xfId="0" applyFont="1" applyFill="1" applyBorder="1" applyAlignment="1">
      <alignment horizontal="justify" vertical="center" wrapText="1"/>
    </xf>
    <xf numFmtId="0" fontId="35" fillId="12" borderId="10" xfId="0" applyFont="1" applyFill="1" applyBorder="1" applyAlignment="1">
      <alignment horizontal="justify" vertical="center" wrapText="1"/>
    </xf>
    <xf numFmtId="0" fontId="0" fillId="0" borderId="2" xfId="0" applyFont="1" applyBorder="1" applyAlignment="1">
      <alignment horizontal="left" vertical="center" wrapText="1"/>
    </xf>
    <xf numFmtId="4" fontId="0" fillId="4" borderId="2" xfId="0" applyNumberFormat="1" applyFill="1" applyBorder="1" applyAlignment="1">
      <alignment horizontal="center" vertical="center" wrapText="1"/>
    </xf>
    <xf numFmtId="4" fontId="0" fillId="5" borderId="2" xfId="0" applyNumberFormat="1" applyFill="1" applyBorder="1" applyAlignment="1">
      <alignment horizontal="center" vertical="center" wrapText="1"/>
    </xf>
    <xf numFmtId="0" fontId="34" fillId="0" borderId="2" xfId="0" applyFont="1" applyBorder="1" applyAlignment="1">
      <alignment horizontal="center" vertical="center" wrapText="1"/>
    </xf>
    <xf numFmtId="164" fontId="34" fillId="0" borderId="2" xfId="0" applyNumberFormat="1" applyFont="1" applyBorder="1" applyAlignment="1">
      <alignment horizontal="center" vertical="center" wrapText="1"/>
    </xf>
    <xf numFmtId="0" fontId="34" fillId="4" borderId="2" xfId="0" applyFont="1" applyFill="1" applyBorder="1" applyAlignment="1">
      <alignment horizontal="center" vertical="center" wrapText="1"/>
    </xf>
    <xf numFmtId="164" fontId="34" fillId="4" borderId="2" xfId="0" applyNumberFormat="1" applyFont="1" applyFill="1" applyBorder="1" applyAlignment="1">
      <alignment horizontal="center" vertical="center" wrapText="1"/>
    </xf>
    <xf numFmtId="0" fontId="34" fillId="5" borderId="2" xfId="0" applyFont="1" applyFill="1" applyBorder="1" applyAlignment="1">
      <alignment horizontal="center" vertical="center" wrapText="1"/>
    </xf>
    <xf numFmtId="164" fontId="34" fillId="5" borderId="2" xfId="0" applyNumberFormat="1"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right" vertical="center" wrapText="1"/>
    </xf>
    <xf numFmtId="0" fontId="0" fillId="13" borderId="1" xfId="0" applyFont="1" applyFill="1" applyBorder="1" applyAlignment="1">
      <alignment horizontal="left" vertical="center" wrapText="1"/>
    </xf>
    <xf numFmtId="0" fontId="0" fillId="14" borderId="1" xfId="0" applyFont="1" applyFill="1" applyBorder="1" applyAlignment="1">
      <alignment horizontal="left" vertical="center" wrapText="1"/>
    </xf>
    <xf numFmtId="0" fontId="0" fillId="15" borderId="1" xfId="0" applyFont="1" applyFill="1" applyBorder="1" applyAlignment="1">
      <alignment horizontal="left" vertical="center" wrapText="1"/>
    </xf>
    <xf numFmtId="0" fontId="12" fillId="4" borderId="1" xfId="0" applyFont="1" applyFill="1" applyBorder="1" applyAlignment="1">
      <alignment horizontal="center" vertical="center" wrapText="1"/>
    </xf>
    <xf numFmtId="164" fontId="12" fillId="4" borderId="1" xfId="0" applyNumberFormat="1" applyFont="1" applyFill="1" applyBorder="1" applyAlignment="1">
      <alignment horizontal="center" vertical="center" wrapText="1"/>
    </xf>
    <xf numFmtId="0" fontId="34" fillId="12" borderId="2" xfId="0" applyFont="1" applyFill="1" applyBorder="1" applyAlignment="1">
      <alignment horizontal="justify" vertical="center" wrapText="1"/>
    </xf>
    <xf numFmtId="0" fontId="34" fillId="12" borderId="9" xfId="0" applyFont="1" applyFill="1" applyBorder="1" applyAlignment="1">
      <alignment horizontal="center" vertical="center" wrapText="1"/>
    </xf>
    <xf numFmtId="164" fontId="34" fillId="12" borderId="2" xfId="0" applyNumberFormat="1" applyFont="1" applyFill="1" applyBorder="1" applyAlignment="1">
      <alignment horizontal="center" vertical="center" wrapText="1"/>
    </xf>
    <xf numFmtId="0" fontId="0" fillId="12" borderId="1" xfId="0" applyFont="1" applyFill="1" applyBorder="1" applyAlignment="1">
      <alignment horizontal="center" vertical="center" wrapText="1"/>
    </xf>
    <xf numFmtId="0" fontId="0" fillId="12" borderId="1" xfId="0" applyFill="1" applyBorder="1" applyAlignment="1">
      <alignment horizontal="center" vertical="center" wrapText="1"/>
    </xf>
    <xf numFmtId="0" fontId="32" fillId="0" borderId="1" xfId="0" applyFont="1" applyBorder="1" applyAlignment="1">
      <alignment horizontal="justify" vertical="center" wrapText="1"/>
    </xf>
    <xf numFmtId="0" fontId="15" fillId="0" borderId="1" xfId="0" applyFont="1" applyBorder="1" applyAlignment="1">
      <alignment horizontal="center" vertical="center" wrapText="1"/>
    </xf>
    <xf numFmtId="164" fontId="35" fillId="12" borderId="1" xfId="0" applyNumberFormat="1" applyFont="1" applyFill="1" applyBorder="1" applyAlignment="1">
      <alignment horizontal="center" vertical="center" wrapText="1"/>
    </xf>
    <xf numFmtId="0" fontId="35" fillId="12" borderId="11" xfId="0" applyFont="1" applyFill="1" applyBorder="1" applyAlignment="1">
      <alignment horizontal="center" vertical="center" wrapText="1"/>
    </xf>
    <xf numFmtId="0" fontId="12" fillId="5" borderId="1" xfId="0" applyFont="1" applyFill="1" applyBorder="1" applyAlignment="1">
      <alignment horizontal="center" vertical="center" wrapText="1"/>
    </xf>
    <xf numFmtId="4" fontId="15" fillId="6" borderId="1" xfId="0" applyNumberFormat="1" applyFont="1" applyFill="1" applyBorder="1" applyAlignment="1">
      <alignment horizontal="center"/>
    </xf>
    <xf numFmtId="0" fontId="35" fillId="0" borderId="12" xfId="0" applyFont="1" applyBorder="1" applyAlignment="1">
      <alignment horizontal="justify" vertical="center" wrapText="1"/>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0" fontId="35" fillId="0" borderId="10" xfId="0" applyFont="1" applyBorder="1" applyAlignment="1">
      <alignment horizontal="justify" vertical="center" wrapText="1"/>
    </xf>
    <xf numFmtId="0" fontId="0" fillId="0" borderId="2" xfId="0" applyFont="1" applyBorder="1" applyAlignment="1">
      <alignment horizontal="justify" vertical="center" wrapText="1"/>
    </xf>
    <xf numFmtId="0" fontId="0" fillId="0" borderId="15" xfId="0" applyFont="1" applyBorder="1" applyAlignment="1">
      <alignment horizontal="center" vertical="center" wrapText="1"/>
    </xf>
    <xf numFmtId="164" fontId="0" fillId="0" borderId="15" xfId="0" applyNumberFormat="1" applyBorder="1" applyAlignment="1">
      <alignment horizontal="center" vertical="center" wrapText="1"/>
    </xf>
    <xf numFmtId="0" fontId="41" fillId="0" borderId="2" xfId="0" applyFont="1" applyBorder="1" applyAlignment="1">
      <alignment horizontal="justify" vertical="center" wrapText="1"/>
    </xf>
    <xf numFmtId="0" fontId="0" fillId="0" borderId="0" xfId="0" applyFont="1" applyAlignment="1">
      <alignment wrapText="1"/>
    </xf>
    <xf numFmtId="0" fontId="35" fillId="0" borderId="9" xfId="0" applyFont="1" applyBorder="1" applyAlignment="1">
      <alignment horizontal="justify" vertical="center" wrapText="1"/>
    </xf>
    <xf numFmtId="0" fontId="35" fillId="0" borderId="2" xfId="0" applyFont="1" applyBorder="1" applyAlignment="1">
      <alignment horizontal="center" vertical="center" wrapText="1"/>
    </xf>
    <xf numFmtId="164" fontId="15" fillId="0" borderId="2" xfId="0" applyNumberFormat="1" applyFont="1" applyBorder="1" applyAlignment="1">
      <alignment horizontal="right" vertical="center" wrapText="1"/>
    </xf>
    <xf numFmtId="0" fontId="35" fillId="0" borderId="11" xfId="0" applyFont="1" applyBorder="1" applyAlignment="1">
      <alignment horizontal="justify" vertical="center" wrapText="1"/>
    </xf>
    <xf numFmtId="164" fontId="35" fillId="0" borderId="2" xfId="0" applyNumberFormat="1" applyFont="1" applyBorder="1" applyAlignment="1">
      <alignment horizontal="right" vertical="center" wrapText="1"/>
    </xf>
    <xf numFmtId="164" fontId="39" fillId="0" borderId="2" xfId="0" applyNumberFormat="1" applyFont="1" applyBorder="1" applyAlignment="1">
      <alignment horizontal="right" vertical="center" wrapText="1"/>
    </xf>
    <xf numFmtId="0" fontId="35" fillId="0" borderId="9" xfId="0" applyFont="1" applyBorder="1" applyAlignment="1">
      <alignment horizontal="justify"/>
    </xf>
    <xf numFmtId="0" fontId="35" fillId="0" borderId="9" xfId="0" applyFont="1" applyBorder="1" applyAlignment="1">
      <alignment horizontal="center" vertical="center" wrapText="1"/>
    </xf>
    <xf numFmtId="164" fontId="35" fillId="0" borderId="2" xfId="0" applyNumberFormat="1" applyFont="1" applyBorder="1" applyAlignment="1">
      <alignment horizontal="center" vertical="center" wrapText="1"/>
    </xf>
    <xf numFmtId="0" fontId="35" fillId="0" borderId="11" xfId="0" applyFont="1" applyBorder="1" applyAlignment="1">
      <alignment horizontal="justify"/>
    </xf>
    <xf numFmtId="0" fontId="35" fillId="0" borderId="11" xfId="0" applyFont="1" applyBorder="1" applyAlignment="1">
      <alignment horizontal="center" vertical="center" wrapText="1"/>
    </xf>
    <xf numFmtId="0" fontId="15" fillId="0" borderId="11" xfId="0" applyFont="1" applyBorder="1" applyAlignment="1">
      <alignment horizontal="justify"/>
    </xf>
    <xf numFmtId="0" fontId="15" fillId="12" borderId="6" xfId="0" applyFont="1" applyFill="1" applyBorder="1" applyAlignment="1">
      <alignment horizontal="justify" vertical="center" wrapText="1"/>
    </xf>
    <xf numFmtId="0" fontId="15" fillId="12" borderId="7" xfId="0" applyFont="1" applyFill="1" applyBorder="1" applyAlignment="1">
      <alignment horizontal="justify" vertical="center" wrapText="1"/>
    </xf>
    <xf numFmtId="0" fontId="16" fillId="0" borderId="1" xfId="0" applyFont="1" applyBorder="1" applyAlignment="1">
      <alignment horizontal="justify" vertical="center" wrapText="1"/>
    </xf>
    <xf numFmtId="0" fontId="33" fillId="0" borderId="2" xfId="0" applyFont="1" applyBorder="1" applyAlignment="1">
      <alignment horizontal="center" vertical="center" wrapText="1"/>
    </xf>
    <xf numFmtId="0" fontId="33" fillId="12" borderId="2" xfId="0" applyFont="1" applyFill="1" applyBorder="1" applyAlignment="1">
      <alignment horizontal="justify" vertical="center" wrapText="1"/>
    </xf>
    <xf numFmtId="164" fontId="33" fillId="0" borderId="2" xfId="0" applyNumberFormat="1" applyFont="1" applyBorder="1" applyAlignment="1">
      <alignment horizontal="center" vertical="center" wrapText="1"/>
    </xf>
    <xf numFmtId="0" fontId="15" fillId="12" borderId="2" xfId="0" applyFont="1" applyFill="1" applyBorder="1" applyAlignment="1">
      <alignment horizontal="justify" vertical="center" wrapText="1"/>
    </xf>
    <xf numFmtId="0" fontId="33" fillId="4" borderId="2" xfId="0" applyFont="1" applyFill="1" applyBorder="1" applyAlignment="1">
      <alignment horizontal="center" vertical="center" wrapText="1"/>
    </xf>
    <xf numFmtId="164" fontId="33" fillId="4" borderId="2" xfId="0" applyNumberFormat="1" applyFont="1" applyFill="1" applyBorder="1" applyAlignment="1">
      <alignment horizontal="center" vertical="center" wrapText="1"/>
    </xf>
    <xf numFmtId="0" fontId="40" fillId="0" borderId="0" xfId="0" applyFont="1"/>
    <xf numFmtId="0" fontId="33" fillId="0" borderId="0" xfId="0" applyFont="1"/>
    <xf numFmtId="0" fontId="33" fillId="5" borderId="2" xfId="0" applyFont="1" applyFill="1" applyBorder="1" applyAlignment="1">
      <alignment horizontal="center" vertical="center" wrapText="1"/>
    </xf>
    <xf numFmtId="164" fontId="33" fillId="5" borderId="2" xfId="0" applyNumberFormat="1" applyFont="1" applyFill="1" applyBorder="1" applyAlignment="1">
      <alignment horizontal="center" vertical="center" wrapText="1"/>
    </xf>
    <xf numFmtId="4" fontId="44" fillId="6" borderId="2" xfId="0" applyNumberFormat="1" applyFont="1" applyFill="1" applyBorder="1" applyAlignment="1">
      <alignment horizontal="center"/>
    </xf>
    <xf numFmtId="0" fontId="46" fillId="12" borderId="2" xfId="0" applyFont="1" applyFill="1" applyBorder="1" applyAlignment="1">
      <alignment horizontal="justify" vertical="center" wrapText="1"/>
    </xf>
    <xf numFmtId="0" fontId="15" fillId="12" borderId="8" xfId="0" applyFont="1" applyFill="1" applyBorder="1" applyAlignment="1">
      <alignment horizontal="justify" vertical="center" wrapText="1"/>
    </xf>
    <xf numFmtId="0" fontId="35" fillId="0" borderId="9" xfId="0" applyFont="1" applyBorder="1" applyAlignment="1">
      <alignment horizontal="justify" wrapText="1"/>
    </xf>
    <xf numFmtId="0" fontId="2" fillId="0" borderId="2" xfId="0" applyFont="1" applyBorder="1" applyAlignment="1">
      <alignment horizontal="center" vertical="center" wrapText="1"/>
    </xf>
    <xf numFmtId="0" fontId="16" fillId="0" borderId="2" xfId="0" applyFont="1" applyBorder="1" applyAlignment="1">
      <alignment horizontal="justify" vertical="center" wrapText="1"/>
    </xf>
    <xf numFmtId="0" fontId="5" fillId="0" borderId="2" xfId="0" applyFont="1" applyBorder="1" applyAlignment="1">
      <alignment horizontal="center" vertical="center" wrapText="1"/>
    </xf>
    <xf numFmtId="164" fontId="5" fillId="0" borderId="2" xfId="0" applyNumberFormat="1" applyFont="1" applyBorder="1" applyAlignment="1">
      <alignment horizontal="center" vertical="center" wrapText="1"/>
    </xf>
    <xf numFmtId="0" fontId="2" fillId="0" borderId="2" xfId="0" applyFont="1" applyBorder="1" applyAlignment="1">
      <alignment horizontal="justify" vertical="center" wrapText="1"/>
    </xf>
    <xf numFmtId="0" fontId="2" fillId="4" borderId="2" xfId="0"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2" fillId="0" borderId="0" xfId="0" applyFont="1"/>
    <xf numFmtId="0" fontId="2" fillId="5" borderId="2" xfId="0"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8" fillId="0" borderId="0" xfId="0" applyFont="1" applyAlignment="1">
      <alignment horizontal="justify"/>
    </xf>
    <xf numFmtId="0" fontId="0" fillId="16" borderId="1" xfId="0" applyFill="1" applyBorder="1" applyAlignment="1">
      <alignment horizontal="center" vertical="center" wrapText="1"/>
    </xf>
    <xf numFmtId="164" fontId="0" fillId="16" borderId="1" xfId="0" applyNumberFormat="1" applyFill="1" applyBorder="1" applyAlignment="1">
      <alignment horizontal="center" vertical="center" wrapText="1"/>
    </xf>
    <xf numFmtId="0" fontId="18" fillId="12" borderId="7" xfId="0" applyFont="1" applyFill="1" applyBorder="1" applyAlignment="1">
      <alignment horizontal="justify" vertical="center" wrapText="1"/>
    </xf>
    <xf numFmtId="0" fontId="15" fillId="12" borderId="1" xfId="0" applyFont="1" applyFill="1" applyBorder="1" applyAlignment="1">
      <alignment horizontal="justify" vertical="center" wrapText="1"/>
    </xf>
    <xf numFmtId="0" fontId="15" fillId="8" borderId="1" xfId="0" applyFont="1" applyFill="1" applyBorder="1" applyAlignment="1">
      <alignment horizontal="center" vertical="center" wrapText="1"/>
    </xf>
    <xf numFmtId="164" fontId="15" fillId="8" borderId="1" xfId="0" applyNumberFormat="1" applyFont="1" applyFill="1" applyBorder="1" applyAlignment="1">
      <alignment horizontal="center" vertical="center" wrapText="1"/>
    </xf>
    <xf numFmtId="0" fontId="15" fillId="0" borderId="0" xfId="0" applyFont="1"/>
    <xf numFmtId="10" fontId="15" fillId="0" borderId="0" xfId="0" applyNumberFormat="1" applyFont="1"/>
    <xf numFmtId="0" fontId="15" fillId="9" borderId="1" xfId="0" applyFont="1" applyFill="1" applyBorder="1" applyAlignment="1">
      <alignment horizontal="center" vertical="center" wrapText="1"/>
    </xf>
    <xf numFmtId="164" fontId="15" fillId="9" borderId="1" xfId="0" applyNumberFormat="1" applyFont="1" applyFill="1" applyBorder="1" applyAlignment="1">
      <alignment horizontal="center" vertical="center" wrapText="1"/>
    </xf>
    <xf numFmtId="4" fontId="32" fillId="6" borderId="1" xfId="0" applyNumberFormat="1" applyFont="1" applyFill="1" applyBorder="1" applyAlignment="1">
      <alignment horizontal="center"/>
    </xf>
    <xf numFmtId="0" fontId="51" fillId="0" borderId="1" xfId="0" applyFont="1" applyBorder="1" applyAlignment="1">
      <alignment horizontal="center" vertical="center" wrapText="1"/>
    </xf>
    <xf numFmtId="0" fontId="51" fillId="4"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0" xfId="0" applyFont="1" applyBorder="1" applyAlignment="1">
      <alignment vertical="center" wrapText="1"/>
    </xf>
    <xf numFmtId="0" fontId="51" fillId="5" borderId="1" xfId="0" applyFont="1" applyFill="1" applyBorder="1" applyAlignment="1">
      <alignment horizontal="center" vertical="center" wrapText="1"/>
    </xf>
    <xf numFmtId="0" fontId="51" fillId="0" borderId="0" xfId="0" applyFont="1" applyBorder="1" applyAlignment="1">
      <alignment vertical="center" wrapText="1"/>
    </xf>
    <xf numFmtId="0" fontId="43" fillId="0" borderId="1" xfId="0" applyFont="1" applyBorder="1" applyAlignment="1">
      <alignment horizontal="justify" vertical="center" wrapText="1"/>
    </xf>
    <xf numFmtId="0" fontId="34" fillId="12" borderId="9" xfId="0" applyFont="1" applyFill="1" applyBorder="1" applyAlignment="1">
      <alignment horizontal="justify" vertical="center" wrapText="1"/>
    </xf>
    <xf numFmtId="0" fontId="12" fillId="0" borderId="1" xfId="0" applyFont="1" applyBorder="1" applyAlignment="1">
      <alignment horizontal="center" vertical="center" wrapText="1"/>
    </xf>
    <xf numFmtId="0" fontId="46" fillId="0" borderId="2" xfId="0" applyFont="1" applyBorder="1" applyAlignment="1">
      <alignment horizontal="justify" vertical="center" wrapText="1"/>
    </xf>
    <xf numFmtId="0" fontId="52" fillId="0" borderId="2" xfId="0" applyFont="1" applyBorder="1" applyAlignment="1">
      <alignment horizontal="justify" vertical="center" wrapText="1"/>
    </xf>
    <xf numFmtId="0" fontId="53" fillId="0" borderId="2" xfId="0" applyFont="1" applyBorder="1" applyAlignment="1">
      <alignment horizontal="justify" vertical="center" wrapText="1"/>
    </xf>
    <xf numFmtId="0" fontId="33" fillId="0" borderId="2" xfId="0" applyFont="1" applyBorder="1" applyAlignment="1">
      <alignment horizontal="justify" vertical="center" wrapText="1"/>
    </xf>
    <xf numFmtId="0" fontId="35" fillId="12" borderId="9" xfId="0" applyFont="1" applyFill="1" applyBorder="1" applyAlignment="1">
      <alignment horizontal="justify"/>
    </xf>
    <xf numFmtId="0" fontId="35" fillId="12" borderId="9" xfId="0" applyFont="1" applyFill="1" applyBorder="1" applyAlignment="1">
      <alignment horizontal="justify" wrapText="1"/>
    </xf>
    <xf numFmtId="0" fontId="0" fillId="0" borderId="0" xfId="0" applyFont="1" applyAlignment="1">
      <alignment horizontal="justify" vertical="center"/>
    </xf>
    <xf numFmtId="0" fontId="54" fillId="0" borderId="2" xfId="0" applyFont="1" applyBorder="1" applyAlignment="1">
      <alignment horizontal="justify" vertical="center" wrapText="1"/>
    </xf>
    <xf numFmtId="0" fontId="38" fillId="0" borderId="1" xfId="0" applyFont="1" applyBorder="1" applyAlignment="1">
      <alignment horizontal="left" vertical="center" wrapText="1"/>
    </xf>
    <xf numFmtId="164" fontId="38" fillId="0" borderId="1" xfId="0" applyNumberFormat="1" applyFont="1" applyBorder="1" applyAlignment="1">
      <alignment horizontal="center" vertical="center" wrapText="1"/>
    </xf>
    <xf numFmtId="0" fontId="38" fillId="8" borderId="1" xfId="0" applyFont="1" applyFill="1" applyBorder="1" applyAlignment="1">
      <alignment horizontal="center" vertical="center" wrapText="1"/>
    </xf>
    <xf numFmtId="164" fontId="38" fillId="8" borderId="1" xfId="0" applyNumberFormat="1" applyFont="1" applyFill="1" applyBorder="1" applyAlignment="1">
      <alignment horizontal="center" vertical="center" wrapText="1"/>
    </xf>
    <xf numFmtId="0" fontId="0" fillId="0" borderId="0" xfId="0" applyFont="1" applyAlignment="1"/>
    <xf numFmtId="0" fontId="38" fillId="9" borderId="1" xfId="0" applyFont="1" applyFill="1" applyBorder="1" applyAlignment="1">
      <alignment horizontal="center" vertical="center" wrapText="1"/>
    </xf>
    <xf numFmtId="164" fontId="38" fillId="9" borderId="1" xfId="0" applyNumberFormat="1" applyFont="1" applyFill="1" applyBorder="1" applyAlignment="1">
      <alignment horizontal="center" vertical="center" wrapText="1"/>
    </xf>
    <xf numFmtId="4" fontId="55" fillId="6" borderId="1" xfId="0" applyNumberFormat="1" applyFont="1" applyFill="1" applyBorder="1" applyAlignment="1">
      <alignment horizontal="center"/>
    </xf>
    <xf numFmtId="164" fontId="12" fillId="6" borderId="1" xfId="0" applyNumberFormat="1" applyFont="1" applyFill="1" applyBorder="1" applyAlignment="1">
      <alignment horizontal="center"/>
    </xf>
    <xf numFmtId="43" fontId="1" fillId="0" borderId="0" xfId="1"/>
    <xf numFmtId="0" fontId="0" fillId="0" borderId="0" xfId="0"/>
    <xf numFmtId="164" fontId="0" fillId="0" borderId="1" xfId="0" applyNumberFormat="1" applyBorder="1" applyAlignment="1">
      <alignment horizontal="center" vertical="center" wrapText="1"/>
    </xf>
    <xf numFmtId="164" fontId="0" fillId="0" borderId="1" xfId="0" applyNumberFormat="1" applyBorder="1" applyAlignment="1">
      <alignment horizontal="center" vertical="center" wrapText="1"/>
    </xf>
    <xf numFmtId="43" fontId="1" fillId="0" borderId="1" xfId="1" applyBorder="1" applyAlignment="1">
      <alignment horizontal="center" vertical="center" wrapText="1"/>
    </xf>
    <xf numFmtId="43" fontId="1" fillId="0" borderId="1" xfId="1" applyBorder="1" applyAlignment="1">
      <alignment horizontal="center"/>
    </xf>
    <xf numFmtId="1" fontId="56" fillId="0" borderId="2" xfId="0" applyNumberFormat="1" applyFont="1" applyBorder="1" applyAlignment="1">
      <alignment horizontal="center" vertical="top" shrinkToFit="1"/>
    </xf>
    <xf numFmtId="1" fontId="56" fillId="0" borderId="2" xfId="0" applyNumberFormat="1" applyFont="1" applyBorder="1" applyAlignment="1">
      <alignment horizontal="left" vertical="top" indent="2" shrinkToFit="1"/>
    </xf>
    <xf numFmtId="0" fontId="56" fillId="0" borderId="3" xfId="0" applyFont="1" applyBorder="1" applyAlignment="1">
      <alignment horizontal="center" vertical="center" wrapText="1"/>
    </xf>
    <xf numFmtId="1" fontId="56" fillId="4" borderId="2" xfId="0" applyNumberFormat="1" applyFont="1" applyFill="1" applyBorder="1" applyAlignment="1">
      <alignment horizontal="left" vertical="top" indent="2" shrinkToFit="1"/>
    </xf>
    <xf numFmtId="43" fontId="1" fillId="0" borderId="2" xfId="1" applyBorder="1" applyAlignment="1">
      <alignment horizontal="center" vertical="top" wrapText="1"/>
    </xf>
    <xf numFmtId="1" fontId="56" fillId="0" borderId="15" xfId="0" applyNumberFormat="1" applyFont="1" applyFill="1" applyBorder="1" applyAlignment="1">
      <alignment horizontal="center" vertical="top" shrinkToFit="1"/>
    </xf>
    <xf numFmtId="2" fontId="1" fillId="0" borderId="2" xfId="1" applyNumberFormat="1" applyBorder="1" applyAlignment="1">
      <alignment horizontal="center" vertical="top" wrapText="1"/>
    </xf>
    <xf numFmtId="2" fontId="20" fillId="0" borderId="2" xfId="0" applyNumberFormat="1" applyFont="1" applyBorder="1" applyAlignment="1">
      <alignment horizontal="center" vertical="top" wrapText="1"/>
    </xf>
    <xf numFmtId="2" fontId="0" fillId="0" borderId="0" xfId="0" applyNumberFormat="1" applyAlignment="1">
      <alignment horizontal="left" vertical="top"/>
    </xf>
    <xf numFmtId="165" fontId="57" fillId="0" borderId="2" xfId="1" applyNumberFormat="1" applyFont="1" applyBorder="1" applyAlignment="1">
      <alignment horizontal="left" vertical="top" wrapText="1" indent="1"/>
    </xf>
    <xf numFmtId="4" fontId="1" fillId="0" borderId="0" xfId="1" applyNumberFormat="1"/>
    <xf numFmtId="165" fontId="0" fillId="0" borderId="1" xfId="0" applyNumberFormat="1" applyBorder="1" applyAlignment="1">
      <alignment horizontal="center" vertical="center" wrapText="1"/>
    </xf>
    <xf numFmtId="165" fontId="29" fillId="0" borderId="1" xfId="0" applyNumberFormat="1" applyFont="1" applyBorder="1" applyAlignment="1">
      <alignment horizontal="center" vertical="center" wrapText="1"/>
    </xf>
    <xf numFmtId="164" fontId="17" fillId="5" borderId="1" xfId="0" applyNumberFormat="1" applyFont="1" applyFill="1" applyBorder="1" applyAlignment="1">
      <alignment horizontal="center" vertical="center" wrapText="1"/>
    </xf>
    <xf numFmtId="165" fontId="0" fillId="0" borderId="1" xfId="0" applyNumberFormat="1" applyFont="1" applyBorder="1" applyAlignment="1">
      <alignment horizontal="center" vertical="center" wrapText="1"/>
    </xf>
    <xf numFmtId="165" fontId="0" fillId="4" borderId="1" xfId="0" applyNumberFormat="1" applyFill="1" applyBorder="1" applyAlignment="1">
      <alignment horizontal="center" vertical="center" wrapText="1"/>
    </xf>
    <xf numFmtId="165" fontId="0" fillId="5" borderId="1" xfId="0" applyNumberFormat="1" applyFill="1" applyBorder="1" applyAlignment="1">
      <alignment horizontal="center" vertical="center" wrapText="1"/>
    </xf>
    <xf numFmtId="165" fontId="1" fillId="0" borderId="2" xfId="1" applyNumberFormat="1" applyBorder="1" applyAlignment="1">
      <alignment horizontal="center" vertical="center" wrapText="1"/>
    </xf>
    <xf numFmtId="165" fontId="17" fillId="0" borderId="1" xfId="0" applyNumberFormat="1" applyFont="1" applyBorder="1" applyAlignment="1">
      <alignment horizontal="center" vertical="center" wrapText="1"/>
    </xf>
    <xf numFmtId="165" fontId="17" fillId="5" borderId="1" xfId="0" applyNumberFormat="1"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164" fontId="0" fillId="0" borderId="18" xfId="0" applyNumberFormat="1" applyBorder="1" applyAlignment="1">
      <alignment horizontal="center" vertical="center" wrapText="1"/>
    </xf>
    <xf numFmtId="164" fontId="0" fillId="0" borderId="0" xfId="0" applyNumberFormat="1" applyBorder="1" applyAlignment="1">
      <alignment horizontal="center" vertical="center" wrapText="1"/>
    </xf>
    <xf numFmtId="165" fontId="5" fillId="0" borderId="2" xfId="0" applyNumberFormat="1" applyFont="1" applyBorder="1" applyAlignment="1">
      <alignment horizontal="center" vertical="center" wrapText="1"/>
    </xf>
    <xf numFmtId="165" fontId="51" fillId="0" borderId="1" xfId="0" applyNumberFormat="1" applyFont="1" applyBorder="1" applyAlignment="1">
      <alignment vertical="center" wrapText="1"/>
    </xf>
    <xf numFmtId="165" fontId="58" fillId="0" borderId="1" xfId="0" applyNumberFormat="1" applyFont="1" applyBorder="1" applyAlignment="1">
      <alignment vertical="center" wrapText="1"/>
    </xf>
    <xf numFmtId="165" fontId="0" fillId="0" borderId="2" xfId="0" applyNumberFormat="1" applyFont="1" applyBorder="1" applyAlignment="1">
      <alignment horizontal="center" vertical="center" wrapText="1"/>
    </xf>
    <xf numFmtId="165" fontId="17" fillId="0" borderId="2" xfId="0" applyNumberFormat="1" applyFont="1" applyBorder="1" applyAlignment="1">
      <alignment horizontal="center" vertical="center" wrapText="1"/>
    </xf>
    <xf numFmtId="0" fontId="43" fillId="0" borderId="1" xfId="0" applyFont="1" applyBorder="1" applyAlignment="1">
      <alignment horizontal="center" vertical="center" wrapText="1"/>
    </xf>
    <xf numFmtId="0" fontId="43" fillId="12" borderId="6" xfId="0" applyFont="1" applyFill="1" applyBorder="1" applyAlignment="1">
      <alignment horizontal="justify" vertical="center" wrapText="1"/>
    </xf>
    <xf numFmtId="164" fontId="43" fillId="0" borderId="1" xfId="0" applyNumberFormat="1" applyFont="1" applyBorder="1" applyAlignment="1">
      <alignment horizontal="center" vertical="center" wrapText="1"/>
    </xf>
    <xf numFmtId="0" fontId="43" fillId="12" borderId="7" xfId="0" applyFont="1" applyFill="1" applyBorder="1" applyAlignment="1">
      <alignment horizontal="justify" vertical="center" wrapText="1"/>
    </xf>
    <xf numFmtId="0" fontId="43" fillId="12" borderId="8" xfId="0" applyFont="1" applyFill="1" applyBorder="1" applyAlignment="1">
      <alignment horizontal="justify" vertical="center" wrapText="1"/>
    </xf>
    <xf numFmtId="0" fontId="43" fillId="4" borderId="1" xfId="0" applyFont="1" applyFill="1" applyBorder="1" applyAlignment="1">
      <alignment horizontal="center" vertical="center" wrapText="1"/>
    </xf>
    <xf numFmtId="164" fontId="43" fillId="4" borderId="1" xfId="0" applyNumberFormat="1" applyFont="1" applyFill="1" applyBorder="1" applyAlignment="1">
      <alignment horizontal="center" vertical="center" wrapText="1"/>
    </xf>
    <xf numFmtId="0" fontId="43" fillId="0" borderId="0" xfId="0" applyFont="1"/>
    <xf numFmtId="4" fontId="42" fillId="6" borderId="1" xfId="0" applyNumberFormat="1" applyFont="1" applyFill="1" applyBorder="1" applyAlignment="1">
      <alignment horizontal="center"/>
    </xf>
    <xf numFmtId="164" fontId="0" fillId="0" borderId="1" xfId="0" applyNumberFormat="1" applyBorder="1" applyAlignment="1">
      <alignment horizontal="center" vertical="center" wrapText="1"/>
    </xf>
    <xf numFmtId="165" fontId="0" fillId="0" borderId="0" xfId="0" applyNumberFormat="1"/>
    <xf numFmtId="0" fontId="0" fillId="0" borderId="0" xfId="0" applyNumberFormat="1"/>
    <xf numFmtId="0" fontId="0" fillId="0" borderId="0" xfId="0"/>
    <xf numFmtId="164" fontId="0" fillId="0" borderId="1" xfId="0" applyNumberFormat="1" applyBorder="1" applyAlignment="1">
      <alignment horizontal="center" vertical="center" wrapText="1"/>
    </xf>
    <xf numFmtId="0" fontId="0" fillId="0" borderId="0" xfId="0"/>
    <xf numFmtId="0" fontId="0" fillId="0" borderId="1" xfId="0" applyFont="1" applyBorder="1" applyAlignment="1">
      <alignment horizontal="center" vertical="center" wrapText="1"/>
    </xf>
    <xf numFmtId="164" fontId="0" fillId="0" borderId="1" xfId="0" applyNumberFormat="1" applyBorder="1" applyAlignment="1">
      <alignment horizontal="center" vertical="center" wrapText="1"/>
    </xf>
    <xf numFmtId="0" fontId="0" fillId="17" borderId="1" xfId="0" applyFill="1" applyBorder="1" applyAlignment="1">
      <alignment horizontal="center" vertical="center" wrapText="1"/>
    </xf>
    <xf numFmtId="0" fontId="0" fillId="17" borderId="22" xfId="0" applyFill="1" applyBorder="1" applyAlignment="1">
      <alignment horizontal="center" vertical="center" wrapText="1"/>
    </xf>
    <xf numFmtId="0" fontId="0" fillId="2" borderId="19" xfId="0" applyFill="1" applyBorder="1" applyAlignment="1">
      <alignment horizontal="center" vertical="center" wrapText="1"/>
    </xf>
    <xf numFmtId="0" fontId="0" fillId="17" borderId="19" xfId="0" applyFill="1" applyBorder="1" applyAlignment="1">
      <alignment horizontal="center" vertical="center" wrapText="1"/>
    </xf>
    <xf numFmtId="0" fontId="0" fillId="17" borderId="33" xfId="0" applyFill="1" applyBorder="1" applyAlignment="1">
      <alignment horizontal="center" vertical="center" wrapText="1"/>
    </xf>
    <xf numFmtId="166" fontId="0" fillId="2" borderId="34" xfId="0" applyNumberFormat="1" applyFill="1" applyBorder="1" applyAlignment="1">
      <alignment horizontal="right" vertical="center" wrapText="1" indent="2"/>
    </xf>
    <xf numFmtId="166" fontId="0" fillId="17" borderId="34" xfId="0" applyNumberFormat="1" applyFill="1" applyBorder="1" applyAlignment="1">
      <alignment horizontal="right" vertical="center" wrapText="1" indent="2"/>
    </xf>
    <xf numFmtId="166" fontId="0" fillId="17" borderId="35" xfId="0" applyNumberFormat="1" applyFill="1" applyBorder="1" applyAlignment="1">
      <alignment horizontal="right" vertical="center" wrapText="1" indent="2"/>
    </xf>
    <xf numFmtId="0" fontId="0" fillId="2" borderId="24" xfId="0" applyFill="1" applyBorder="1" applyAlignment="1">
      <alignment horizontal="center" vertical="center" wrapText="1"/>
    </xf>
    <xf numFmtId="0" fontId="0" fillId="2" borderId="32" xfId="0" applyFill="1" applyBorder="1" applyAlignment="1">
      <alignment horizontal="center" vertical="center" wrapText="1"/>
    </xf>
    <xf numFmtId="166" fontId="0" fillId="2" borderId="36" xfId="0" applyNumberFormat="1" applyFill="1" applyBorder="1" applyAlignment="1">
      <alignment horizontal="right" vertical="center" wrapText="1" indent="2"/>
    </xf>
    <xf numFmtId="0" fontId="17" fillId="3" borderId="29" xfId="0" applyFont="1" applyFill="1" applyBorder="1" applyAlignment="1">
      <alignment horizontal="center" vertical="center" wrapText="1"/>
    </xf>
    <xf numFmtId="0" fontId="17" fillId="3" borderId="30" xfId="0" applyFont="1" applyFill="1" applyBorder="1" applyAlignment="1">
      <alignment horizontal="center" vertical="center" wrapText="1"/>
    </xf>
    <xf numFmtId="0" fontId="17" fillId="3" borderId="31" xfId="0" applyFont="1" applyFill="1" applyBorder="1" applyAlignment="1">
      <alignment horizontal="center" vertical="center" wrapText="1"/>
    </xf>
    <xf numFmtId="164" fontId="17" fillId="3" borderId="25" xfId="0" applyNumberFormat="1" applyFont="1" applyFill="1" applyBorder="1" applyAlignment="1">
      <alignment horizontal="center" vertical="center" wrapText="1"/>
    </xf>
    <xf numFmtId="164" fontId="4" fillId="18" borderId="25" xfId="0" applyNumberFormat="1" applyFont="1" applyFill="1" applyBorder="1" applyAlignment="1">
      <alignment horizontal="center" vertical="center" wrapText="1"/>
    </xf>
    <xf numFmtId="166" fontId="17" fillId="2" borderId="36" xfId="0" applyNumberFormat="1" applyFont="1" applyFill="1" applyBorder="1" applyAlignment="1">
      <alignment horizontal="right" vertical="center" wrapText="1" indent="2"/>
    </xf>
    <xf numFmtId="166" fontId="17" fillId="17" borderId="34" xfId="0" applyNumberFormat="1" applyFont="1" applyFill="1" applyBorder="1" applyAlignment="1">
      <alignment horizontal="right" vertical="center" wrapText="1" indent="2"/>
    </xf>
    <xf numFmtId="166" fontId="17" fillId="2" borderId="34" xfId="0" applyNumberFormat="1" applyFont="1" applyFill="1" applyBorder="1" applyAlignment="1">
      <alignment horizontal="right" vertical="center" wrapText="1" indent="2"/>
    </xf>
    <xf numFmtId="166" fontId="17" fillId="17" borderId="35" xfId="0" applyNumberFormat="1" applyFont="1" applyFill="1" applyBorder="1" applyAlignment="1">
      <alignment horizontal="right" vertical="center" wrapText="1" indent="2"/>
    </xf>
    <xf numFmtId="0" fontId="0" fillId="19" borderId="1" xfId="0" applyFill="1" applyBorder="1" applyAlignment="1">
      <alignment horizontal="center" vertical="center" wrapText="1"/>
    </xf>
    <xf numFmtId="165" fontId="29" fillId="20" borderId="1" xfId="0" applyNumberFormat="1" applyFont="1" applyFill="1" applyBorder="1" applyAlignment="1">
      <alignment horizontal="center" vertical="center" wrapText="1"/>
    </xf>
    <xf numFmtId="167" fontId="0" fillId="4" borderId="1" xfId="0" applyNumberFormat="1" applyFill="1" applyBorder="1" applyAlignment="1">
      <alignment horizontal="center" vertical="center" wrapText="1"/>
    </xf>
    <xf numFmtId="167" fontId="12" fillId="6" borderId="1" xfId="0" applyNumberFormat="1" applyFont="1" applyFill="1" applyBorder="1" applyAlignment="1"/>
    <xf numFmtId="0" fontId="0" fillId="22" borderId="1" xfId="0" applyFill="1" applyBorder="1" applyAlignment="1">
      <alignment horizontal="center" vertical="center" wrapText="1"/>
    </xf>
    <xf numFmtId="164" fontId="0" fillId="22" borderId="1" xfId="0" applyNumberFormat="1" applyFill="1" applyBorder="1" applyAlignment="1">
      <alignment horizontal="center" vertical="center" wrapText="1"/>
    </xf>
    <xf numFmtId="0" fontId="9" fillId="4" borderId="26"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28" xfId="0" applyFont="1" applyFill="1" applyBorder="1" applyAlignment="1">
      <alignment horizontal="center" vertical="center"/>
    </xf>
    <xf numFmtId="0" fontId="0" fillId="0" borderId="0" xfId="0" applyFont="1" applyAlignment="1">
      <alignment horizontal="left" vertical="center" wrapText="1"/>
    </xf>
    <xf numFmtId="0" fontId="4" fillId="18" borderId="29" xfId="0" applyFont="1" applyFill="1" applyBorder="1" applyAlignment="1">
      <alignment horizontal="center" vertical="center" wrapText="1"/>
    </xf>
    <xf numFmtId="0" fontId="4" fillId="18" borderId="30" xfId="0" applyFont="1" applyFill="1" applyBorder="1" applyAlignment="1">
      <alignment horizontal="center" vertical="center" wrapText="1"/>
    </xf>
    <xf numFmtId="0" fontId="4" fillId="18" borderId="31" xfId="0" applyFont="1" applyFill="1" applyBorder="1" applyAlignment="1">
      <alignment horizontal="center" vertical="center" wrapText="1"/>
    </xf>
    <xf numFmtId="0" fontId="0" fillId="0" borderId="0" xfId="0" applyFont="1" applyAlignment="1">
      <alignment horizontal="left" vertical="center"/>
    </xf>
    <xf numFmtId="0" fontId="0" fillId="4" borderId="19"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0" fillId="4" borderId="21" xfId="0" applyFont="1" applyFill="1" applyBorder="1" applyAlignment="1">
      <alignment horizontal="center" vertical="center" wrapText="1"/>
    </xf>
    <xf numFmtId="0" fontId="0" fillId="5" borderId="19" xfId="0" applyFont="1" applyFill="1" applyBorder="1" applyAlignment="1">
      <alignment horizontal="center" vertical="center" wrapText="1"/>
    </xf>
    <xf numFmtId="0" fontId="0" fillId="5" borderId="20" xfId="0" applyFont="1" applyFill="1" applyBorder="1" applyAlignment="1">
      <alignment horizontal="center" vertical="center" wrapText="1"/>
    </xf>
    <xf numFmtId="0" fontId="0" fillId="5" borderId="21" xfId="0" applyFont="1" applyFill="1" applyBorder="1" applyAlignment="1">
      <alignment horizontal="center" vertical="center" wrapText="1"/>
    </xf>
    <xf numFmtId="0" fontId="12" fillId="6" borderId="19" xfId="0" applyFont="1" applyFill="1" applyBorder="1"/>
    <xf numFmtId="0" fontId="12" fillId="6" borderId="20" xfId="0" applyFont="1" applyFill="1" applyBorder="1"/>
    <xf numFmtId="0" fontId="12" fillId="6" borderId="21" xfId="0" applyFont="1" applyFill="1" applyBorder="1"/>
    <xf numFmtId="0" fontId="12" fillId="3" borderId="22"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4" borderId="1" xfId="0" applyFont="1" applyFill="1" applyBorder="1" applyAlignment="1">
      <alignment horizontal="center" vertical="center" wrapText="1"/>
    </xf>
    <xf numFmtId="0" fontId="0" fillId="5" borderId="1" xfId="0" applyFont="1" applyFill="1" applyBorder="1" applyAlignment="1">
      <alignment horizontal="center" vertical="center" wrapText="1"/>
    </xf>
    <xf numFmtId="0" fontId="12" fillId="6" borderId="1" xfId="0" applyFont="1" applyFill="1" applyBorder="1"/>
    <xf numFmtId="0" fontId="12" fillId="3" borderId="1" xfId="0" applyFont="1" applyFill="1" applyBorder="1" applyAlignment="1">
      <alignment horizontal="center" vertical="center" wrapText="1"/>
    </xf>
    <xf numFmtId="0" fontId="0" fillId="0" borderId="0" xfId="0" applyAlignment="1">
      <alignment horizontal="justify" vertical="center"/>
    </xf>
    <xf numFmtId="0" fontId="0" fillId="0" borderId="1" xfId="0" applyBorder="1" applyAlignment="1">
      <alignment horizontal="center" vertical="center" wrapText="1"/>
    </xf>
    <xf numFmtId="0" fontId="0" fillId="8" borderId="1" xfId="0" applyFont="1" applyFill="1" applyBorder="1" applyAlignment="1">
      <alignment horizontal="center" vertical="center" wrapText="1"/>
    </xf>
    <xf numFmtId="0" fontId="0" fillId="9" borderId="1" xfId="0" applyFont="1" applyFill="1" applyBorder="1" applyAlignment="1">
      <alignment horizontal="center" vertical="center" wrapText="1"/>
    </xf>
    <xf numFmtId="0" fontId="17" fillId="6" borderId="1" xfId="0" applyFont="1" applyFill="1" applyBorder="1"/>
    <xf numFmtId="0" fontId="17" fillId="7" borderId="1" xfId="0" applyFont="1" applyFill="1" applyBorder="1" applyAlignment="1">
      <alignment horizontal="center" vertical="center" wrapText="1"/>
    </xf>
    <xf numFmtId="0" fontId="0" fillId="0" borderId="0" xfId="0" applyBorder="1"/>
    <xf numFmtId="0" fontId="20" fillId="4" borderId="2" xfId="0" applyFont="1" applyFill="1" applyBorder="1" applyAlignment="1">
      <alignment horizontal="center" vertical="top" wrapText="1"/>
    </xf>
    <xf numFmtId="0" fontId="0" fillId="0" borderId="4" xfId="0" applyBorder="1" applyAlignment="1">
      <alignment horizontal="left" wrapText="1"/>
    </xf>
    <xf numFmtId="0" fontId="20" fillId="5" borderId="2" xfId="0" applyFont="1" applyFill="1" applyBorder="1" applyAlignment="1">
      <alignment horizontal="center" vertical="top" wrapText="1"/>
    </xf>
    <xf numFmtId="0" fontId="56" fillId="10" borderId="9" xfId="0" applyFont="1" applyFill="1" applyBorder="1" applyAlignment="1">
      <alignment horizontal="left" vertical="center"/>
    </xf>
    <xf numFmtId="0" fontId="56" fillId="10" borderId="13" xfId="0" applyFont="1" applyFill="1" applyBorder="1" applyAlignment="1">
      <alignment horizontal="left" vertical="center"/>
    </xf>
    <xf numFmtId="0" fontId="56" fillId="10" borderId="4" xfId="0" applyFont="1" applyFill="1" applyBorder="1" applyAlignment="1">
      <alignment horizontal="left" vertical="center"/>
    </xf>
    <xf numFmtId="0" fontId="20" fillId="0" borderId="2" xfId="0" applyFont="1" applyBorder="1" applyAlignment="1">
      <alignment horizontal="left" vertical="center" wrapText="1"/>
    </xf>
    <xf numFmtId="0" fontId="17" fillId="0" borderId="3" xfId="0" applyFont="1" applyBorder="1" applyAlignment="1">
      <alignment horizontal="center" vertical="center" wrapText="1"/>
    </xf>
    <xf numFmtId="0" fontId="0" fillId="0" borderId="3" xfId="0" applyBorder="1" applyAlignment="1">
      <alignment horizontal="center" vertical="center" wrapText="1"/>
    </xf>
    <xf numFmtId="0" fontId="24" fillId="4" borderId="1"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6" fillId="6" borderId="5" xfId="0" applyFont="1" applyFill="1" applyBorder="1" applyAlignment="1">
      <alignment horizontal="center"/>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0" xfId="0" applyFont="1" applyBorder="1" applyAlignment="1">
      <alignment horizontal="justify" vertical="center"/>
    </xf>
    <xf numFmtId="0" fontId="6" fillId="0" borderId="0" xfId="0" applyFont="1" applyBorder="1" applyAlignment="1">
      <alignment horizontal="center" vertical="center"/>
    </xf>
    <xf numFmtId="4" fontId="12" fillId="3"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26" fillId="6" borderId="1" xfId="0" applyFont="1" applyFill="1" applyBorder="1"/>
    <xf numFmtId="0" fontId="26" fillId="3"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xf>
    <xf numFmtId="0" fontId="0" fillId="19"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0" borderId="1" xfId="0" applyFont="1" applyBorder="1" applyAlignment="1">
      <alignment horizontal="center" vertical="center" wrapText="1"/>
    </xf>
    <xf numFmtId="0" fontId="29" fillId="0" borderId="1" xfId="0" applyFont="1" applyBorder="1" applyAlignment="1">
      <alignment horizontal="left" vertical="center" wrapText="1"/>
    </xf>
    <xf numFmtId="0" fontId="30" fillId="0" borderId="1" xfId="0" applyFont="1" applyBorder="1" applyAlignment="1">
      <alignment horizontal="left" vertical="center" wrapText="1"/>
    </xf>
    <xf numFmtId="0" fontId="28" fillId="3" borderId="1" xfId="0" applyFont="1" applyFill="1" applyBorder="1" applyAlignment="1">
      <alignment horizontal="left" vertical="center" wrapText="1"/>
    </xf>
    <xf numFmtId="0" fontId="14" fillId="4"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35" fillId="4" borderId="1" xfId="0" applyFont="1" applyFill="1" applyBorder="1" applyAlignment="1">
      <alignment horizontal="center" vertical="center" wrapText="1"/>
    </xf>
    <xf numFmtId="0" fontId="35" fillId="5"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0" fillId="4" borderId="2"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0" fillId="5" borderId="2" xfId="0" applyFont="1" applyFill="1" applyBorder="1" applyAlignment="1">
      <alignment horizontal="center" vertical="center" wrapText="1"/>
    </xf>
    <xf numFmtId="0" fontId="12" fillId="6" borderId="2" xfId="0" applyFont="1" applyFill="1" applyBorder="1"/>
    <xf numFmtId="0" fontId="12" fillId="3"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xf numFmtId="0" fontId="0" fillId="0" borderId="1" xfId="0" applyFont="1" applyBorder="1" applyAlignment="1">
      <alignment horizontal="center" vertical="center" wrapText="1"/>
    </xf>
    <xf numFmtId="164" fontId="0" fillId="0" borderId="1" xfId="0" applyNumberFormat="1" applyBorder="1" applyAlignment="1">
      <alignment horizontal="center" vertical="center" wrapText="1"/>
    </xf>
    <xf numFmtId="0" fontId="0" fillId="0" borderId="3" xfId="0" applyFont="1" applyBorder="1" applyAlignment="1">
      <alignment horizontal="center" vertical="center" wrapText="1"/>
    </xf>
    <xf numFmtId="0" fontId="0" fillId="0" borderId="18" xfId="0" applyFont="1" applyBorder="1" applyAlignment="1">
      <alignment horizontal="center" vertical="center" wrapText="1"/>
    </xf>
    <xf numFmtId="0" fontId="10" fillId="0" borderId="1" xfId="0" applyFont="1" applyBorder="1" applyAlignment="1">
      <alignment horizontal="justify" vertical="center" wrapText="1"/>
    </xf>
    <xf numFmtId="0" fontId="11" fillId="0" borderId="1" xfId="0" applyFont="1" applyBorder="1" applyAlignment="1">
      <alignment horizontal="justify" vertical="center" wrapText="1"/>
    </xf>
    <xf numFmtId="0" fontId="9" fillId="0" borderId="0" xfId="0" applyFont="1" applyAlignment="1">
      <alignment horizontal="center" vertical="center" wrapText="1"/>
    </xf>
    <xf numFmtId="0" fontId="2" fillId="0" borderId="1" xfId="0" applyFont="1" applyBorder="1" applyAlignment="1">
      <alignment horizontal="justify" vertical="center" wrapText="1"/>
    </xf>
    <xf numFmtId="0" fontId="0" fillId="0" borderId="0" xfId="0"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wrapText="1"/>
    </xf>
    <xf numFmtId="0" fontId="17" fillId="5"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4" xfId="0" applyBorder="1" applyAlignment="1">
      <alignment horizontal="center" vertical="center" wrapText="1"/>
    </xf>
    <xf numFmtId="0" fontId="17"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12" fillId="3" borderId="14"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0" fillId="0" borderId="13" xfId="0" applyBorder="1"/>
    <xf numFmtId="0" fontId="44" fillId="6" borderId="9" xfId="0" applyFont="1" applyFill="1" applyBorder="1"/>
    <xf numFmtId="0" fontId="44" fillId="6" borderId="13" xfId="0" applyFont="1" applyFill="1" applyBorder="1"/>
    <xf numFmtId="0" fontId="44" fillId="6" borderId="4" xfId="0" applyFont="1" applyFill="1" applyBorder="1"/>
    <xf numFmtId="0" fontId="40" fillId="0" borderId="3"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8" xfId="0" applyFont="1" applyBorder="1" applyAlignment="1">
      <alignment horizontal="center" vertical="center" wrapText="1"/>
    </xf>
    <xf numFmtId="0" fontId="43" fillId="4" borderId="9" xfId="0" applyFont="1" applyFill="1" applyBorder="1" applyAlignment="1">
      <alignment horizontal="center" vertical="center" wrapText="1"/>
    </xf>
    <xf numFmtId="0" fontId="40" fillId="4" borderId="13"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3" fillId="5" borderId="9" xfId="0" applyFont="1" applyFill="1" applyBorder="1" applyAlignment="1">
      <alignment horizontal="center" vertical="center" wrapText="1"/>
    </xf>
    <xf numFmtId="0" fontId="40" fillId="5" borderId="13" xfId="0" applyFont="1" applyFill="1" applyBorder="1" applyAlignment="1">
      <alignment horizontal="center" vertical="center" wrapText="1"/>
    </xf>
    <xf numFmtId="0" fontId="40" fillId="5" borderId="4" xfId="0" applyFont="1" applyFill="1" applyBorder="1" applyAlignment="1">
      <alignment horizontal="center" vertical="center" wrapText="1"/>
    </xf>
    <xf numFmtId="0" fontId="43" fillId="0" borderId="16" xfId="0" applyFont="1" applyBorder="1" applyAlignment="1">
      <alignment horizontal="justify" vertical="center"/>
    </xf>
    <xf numFmtId="0" fontId="44" fillId="3" borderId="3" xfId="0" applyFont="1" applyFill="1" applyBorder="1" applyAlignment="1">
      <alignment horizontal="center" vertical="center" wrapText="1"/>
    </xf>
    <xf numFmtId="0" fontId="44" fillId="3" borderId="18" xfId="0" applyFont="1" applyFill="1" applyBorder="1" applyAlignment="1">
      <alignment horizontal="center" vertical="center" wrapText="1"/>
    </xf>
    <xf numFmtId="0" fontId="0" fillId="0" borderId="2" xfId="0" applyFont="1" applyBorder="1" applyAlignment="1">
      <alignment horizontal="center" vertical="center" wrapText="1"/>
    </xf>
    <xf numFmtId="0" fontId="16" fillId="4" borderId="2"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0" fillId="16"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32" fillId="6" borderId="1" xfId="0" applyFont="1" applyFill="1" applyBorder="1"/>
    <xf numFmtId="0" fontId="32" fillId="7"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61" fillId="4" borderId="1" xfId="0" applyFont="1" applyFill="1" applyBorder="1" applyAlignment="1">
      <alignment horizontal="center" vertical="center" wrapText="1"/>
    </xf>
    <xf numFmtId="0" fontId="51" fillId="4" borderId="1" xfId="0" applyFont="1" applyFill="1" applyBorder="1" applyAlignment="1">
      <alignment horizontal="center" vertical="center" wrapText="1"/>
    </xf>
    <xf numFmtId="0" fontId="61" fillId="5" borderId="1" xfId="0" applyFont="1" applyFill="1" applyBorder="1" applyAlignment="1">
      <alignment horizontal="center" vertical="center" wrapText="1"/>
    </xf>
    <xf numFmtId="0" fontId="51" fillId="5" borderId="1" xfId="0" applyFont="1" applyFill="1" applyBorder="1" applyAlignment="1">
      <alignment horizontal="center" vertical="center" wrapText="1"/>
    </xf>
    <xf numFmtId="0" fontId="12" fillId="6" borderId="1" xfId="0" applyFont="1" applyFill="1" applyBorder="1" applyAlignment="1"/>
    <xf numFmtId="0" fontId="51" fillId="0" borderId="1" xfId="0" applyFont="1" applyBorder="1" applyAlignment="1">
      <alignment horizontal="center" vertical="center" wrapText="1"/>
    </xf>
    <xf numFmtId="0" fontId="33" fillId="0" borderId="1" xfId="0" applyFont="1" applyBorder="1" applyAlignment="1">
      <alignment horizontal="justify" vertical="center" wrapText="1"/>
    </xf>
    <xf numFmtId="0" fontId="51" fillId="0" borderId="0" xfId="0" applyFont="1" applyBorder="1" applyAlignment="1">
      <alignment horizontal="justify" vertical="center"/>
    </xf>
    <xf numFmtId="0" fontId="49" fillId="0" borderId="1" xfId="0" applyFont="1" applyBorder="1" applyAlignment="1">
      <alignment horizontal="center" vertical="center" wrapText="1"/>
    </xf>
    <xf numFmtId="0" fontId="50" fillId="0" borderId="1" xfId="0" applyFont="1" applyBorder="1" applyAlignment="1">
      <alignment horizontal="justify" vertical="center" wrapText="1"/>
    </xf>
    <xf numFmtId="0" fontId="51" fillId="0" borderId="0" xfId="0" applyFont="1" applyBorder="1" applyAlignment="1">
      <alignment horizontal="center" vertical="center" wrapText="1"/>
    </xf>
    <xf numFmtId="0" fontId="5" fillId="0" borderId="0" xfId="0" applyFont="1" applyBorder="1" applyAlignment="1">
      <alignment horizontal="center" vertical="center"/>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4" fillId="21" borderId="1" xfId="0" applyFont="1" applyFill="1" applyBorder="1" applyAlignment="1">
      <alignment horizontal="center" vertical="center" wrapText="1"/>
    </xf>
    <xf numFmtId="0" fontId="0" fillId="21" borderId="1" xfId="0" applyFont="1" applyFill="1" applyBorder="1" applyAlignment="1">
      <alignment horizontal="center" vertical="center" wrapText="1"/>
    </xf>
    <xf numFmtId="0" fontId="0" fillId="7" borderId="1" xfId="0" applyFill="1" applyBorder="1"/>
    <xf numFmtId="0" fontId="0" fillId="0" borderId="0" xfId="0" applyFont="1" applyAlignment="1"/>
    <xf numFmtId="0" fontId="13" fillId="8" borderId="1" xfId="0" applyFont="1" applyFill="1" applyBorder="1" applyAlignment="1">
      <alignment horizontal="center" vertical="center" wrapText="1"/>
    </xf>
    <xf numFmtId="0" fontId="38" fillId="8"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38" fillId="9" borderId="1" xfId="0" applyFont="1" applyFill="1" applyBorder="1" applyAlignment="1">
      <alignment horizontal="center" vertical="center" wrapText="1"/>
    </xf>
    <xf numFmtId="0" fontId="55" fillId="6" borderId="1" xfId="0" applyFont="1" applyFill="1" applyBorder="1"/>
    <xf numFmtId="0" fontId="55" fillId="7" borderId="1" xfId="0" applyFont="1" applyFill="1" applyBorder="1" applyAlignment="1">
      <alignment horizontal="center" vertical="center" wrapText="1"/>
    </xf>
    <xf numFmtId="0" fontId="38" fillId="0" borderId="1" xfId="0" applyFont="1" applyBorder="1" applyAlignment="1">
      <alignment horizontal="center" vertical="center" wrapText="1"/>
    </xf>
    <xf numFmtId="0" fontId="38" fillId="0" borderId="0" xfId="0" applyFont="1" applyBorder="1"/>
    <xf numFmtId="0" fontId="42" fillId="6" borderId="1" xfId="0" applyFont="1" applyFill="1" applyBorder="1"/>
    <xf numFmtId="0" fontId="43" fillId="0" borderId="1" xfId="0" applyFont="1" applyBorder="1" applyAlignment="1">
      <alignment horizontal="center" vertical="center" wrapText="1"/>
    </xf>
    <xf numFmtId="0" fontId="43" fillId="4" borderId="1" xfId="0" applyFont="1" applyFill="1" applyBorder="1" applyAlignment="1">
      <alignment horizontal="center" vertical="center" wrapText="1"/>
    </xf>
    <xf numFmtId="0" fontId="43" fillId="0" borderId="22"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24" xfId="0" applyFont="1" applyBorder="1" applyAlignment="1">
      <alignment horizontal="center" vertical="center" wrapText="1"/>
    </xf>
    <xf numFmtId="0" fontId="42" fillId="3" borderId="1" xfId="0" applyFont="1" applyFill="1" applyBorder="1" applyAlignment="1">
      <alignment horizontal="center" vertical="center" wrapText="1"/>
    </xf>
    <xf numFmtId="0" fontId="43" fillId="0" borderId="0" xfId="0" applyFont="1" applyAlignment="1">
      <alignment horizontal="justify" vertical="center"/>
    </xf>
    <xf numFmtId="0" fontId="17" fillId="0" borderId="18"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15"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18" xfId="0" applyFont="1" applyBorder="1" applyAlignment="1">
      <alignment horizontal="center" vertical="center" wrapText="1"/>
    </xf>
    <xf numFmtId="0" fontId="62" fillId="0" borderId="1" xfId="0" applyFont="1" applyBorder="1" applyAlignment="1">
      <alignment horizontal="justify" vertical="center" wrapText="1"/>
    </xf>
    <xf numFmtId="0" fontId="63" fillId="12" borderId="1" xfId="0" applyFont="1" applyFill="1" applyBorder="1" applyAlignment="1">
      <alignment horizontal="justify" vertical="center" wrapText="1"/>
    </xf>
    <xf numFmtId="0" fontId="32" fillId="0" borderId="1" xfId="0" applyFont="1" applyBorder="1" applyAlignment="1">
      <alignment horizontal="center" vertical="center" wrapText="1"/>
    </xf>
    <xf numFmtId="0" fontId="58" fillId="0" borderId="1" xfId="0" applyFont="1" applyBorder="1" applyAlignment="1">
      <alignment horizontal="center" vertical="center" wrapText="1"/>
    </xf>
    <xf numFmtId="0" fontId="18" fillId="12" borderId="6" xfId="0" applyFont="1" applyFill="1" applyBorder="1" applyAlignment="1">
      <alignment horizontal="justify" vertical="center" wrapText="1"/>
    </xf>
    <xf numFmtId="0" fontId="18" fillId="12" borderId="8" xfId="0" applyFont="1" applyFill="1" applyBorder="1" applyAlignment="1">
      <alignment horizontal="justify" vertical="center" wrapText="1"/>
    </xf>
    <xf numFmtId="0" fontId="60" fillId="0" borderId="1" xfId="0" applyFont="1" applyBorder="1" applyAlignment="1">
      <alignment horizontal="justify" vertical="center" wrapText="1"/>
    </xf>
    <xf numFmtId="0" fontId="64" fillId="0" borderId="1"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23" xfId="0" applyFont="1" applyBorder="1" applyAlignment="1">
      <alignment horizontal="center" vertical="center" wrapText="1"/>
    </xf>
    <xf numFmtId="0" fontId="42" fillId="0" borderId="24" xfId="0" applyFont="1" applyBorder="1" applyAlignment="1">
      <alignment horizontal="center" vertical="center" wrapText="1"/>
    </xf>
  </cellXfs>
  <cellStyles count="3">
    <cellStyle name="Normal" xfId="0" builtinId="0"/>
    <cellStyle name="Texto Explicativo" xfId="2" builtinId="53" customBuiltin="1"/>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66FFFF"/>
      <rgbColor rgb="FFCC0000"/>
      <rgbColor rgb="FF006600"/>
      <rgbColor rgb="FF000080"/>
      <rgbColor rgb="FF996600"/>
      <rgbColor rgb="FF800080"/>
      <rgbColor rgb="FF008080"/>
      <rgbColor rgb="FFC0C0C0"/>
      <rgbColor rgb="FF808080"/>
      <rgbColor rgb="FF9999FF"/>
      <rgbColor rgb="FFCE181E"/>
      <rgbColor rgb="FFFFFFCC"/>
      <rgbColor rgb="FFCCFFFF"/>
      <rgbColor rgb="FF660066"/>
      <rgbColor rgb="FFFF8080"/>
      <rgbColor rgb="FF0563C1"/>
      <rgbColor rgb="FFB4C7DC"/>
      <rgbColor rgb="FF000080"/>
      <rgbColor rgb="FFFF00FF"/>
      <rgbColor rgb="FFFFF200"/>
      <rgbColor rgb="FF66FF99"/>
      <rgbColor rgb="FF800080"/>
      <rgbColor rgb="FF800000"/>
      <rgbColor rgb="FF008080"/>
      <rgbColor rgb="FF0000EE"/>
      <rgbColor rgb="FF00CCFF"/>
      <rgbColor rgb="FFDDDDDD"/>
      <rgbColor rgb="FFCCFFCC"/>
      <rgbColor rgb="FFFFFF99"/>
      <rgbColor rgb="FF99CCFF"/>
      <rgbColor rgb="FFFF99CC"/>
      <rgbColor rgb="FFCC99FF"/>
      <rgbColor rgb="FFFFCCCC"/>
      <rgbColor rgb="FF3366FF"/>
      <rgbColor rgb="FF33FF99"/>
      <rgbColor rgb="FF81D41A"/>
      <rgbColor rgb="FFBBE33D"/>
      <rgbColor rgb="FFFF9900"/>
      <rgbColor rgb="FFFF3333"/>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37FBF2"/>
      <color rgb="FFFF7C80"/>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4</xdr:col>
      <xdr:colOff>3661200</xdr:colOff>
      <xdr:row>0</xdr:row>
      <xdr:rowOff>175680</xdr:rowOff>
    </xdr:from>
    <xdr:to>
      <xdr:col>4</xdr:col>
      <xdr:colOff>4018680</xdr:colOff>
      <xdr:row>1</xdr:row>
      <xdr:rowOff>231840</xdr:rowOff>
    </xdr:to>
    <xdr:pic>
      <xdr:nvPicPr>
        <xdr:cNvPr id="6" name="Figura 1"/>
        <xdr:cNvPicPr/>
      </xdr:nvPicPr>
      <xdr:blipFill>
        <a:blip xmlns:r="http://schemas.openxmlformats.org/officeDocument/2006/relationships" r:embed="rId1"/>
        <a:stretch/>
      </xdr:blipFill>
      <xdr:spPr>
        <a:xfrm>
          <a:off x="6912360" y="175680"/>
          <a:ext cx="357480" cy="408240"/>
        </a:xfrm>
        <a:prstGeom prst="rect">
          <a:avLst/>
        </a:prstGeom>
        <a:ln>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120" zoomScaleNormal="120" workbookViewId="0">
      <selection activeCell="A3" sqref="A3:D77"/>
    </sheetView>
  </sheetViews>
  <sheetFormatPr defaultRowHeight="14.25"/>
  <cols>
    <col min="1" max="1" width="9.625" customWidth="1"/>
    <col min="2" max="2" width="10.5" customWidth="1"/>
    <col min="3" max="3" width="26.875" customWidth="1"/>
    <col min="4" max="4" width="19.5" customWidth="1"/>
    <col min="5" max="5" width="17.75" customWidth="1"/>
    <col min="6" max="6" width="18.75" customWidth="1"/>
    <col min="7" max="10" width="10.5" customWidth="1"/>
    <col min="11" max="11" width="21.25" customWidth="1"/>
    <col min="12" max="1017" width="10.5" customWidth="1"/>
  </cols>
  <sheetData>
    <row r="1" spans="1:6" ht="18.75" thickBot="1">
      <c r="A1" s="287" t="s">
        <v>0</v>
      </c>
      <c r="B1" s="288"/>
      <c r="C1" s="288"/>
      <c r="D1" s="288"/>
      <c r="E1" s="288"/>
      <c r="F1" s="289"/>
    </row>
    <row r="2" spans="1:6" ht="54.75" customHeight="1" thickBot="1">
      <c r="A2" s="272" t="s">
        <v>1</v>
      </c>
      <c r="B2" s="273" t="s">
        <v>2</v>
      </c>
      <c r="C2" s="274" t="s">
        <v>3</v>
      </c>
      <c r="D2" s="275" t="s">
        <v>950</v>
      </c>
      <c r="E2" s="275" t="s">
        <v>951</v>
      </c>
      <c r="F2" s="275" t="s">
        <v>952</v>
      </c>
    </row>
    <row r="3" spans="1:6" ht="15">
      <c r="A3" s="269">
        <v>1</v>
      </c>
      <c r="B3" s="269" t="s">
        <v>5</v>
      </c>
      <c r="C3" s="270" t="s">
        <v>6</v>
      </c>
      <c r="D3" s="271">
        <f>'1ª ZE-Teresina'!I10</f>
        <v>15600</v>
      </c>
      <c r="E3" s="271">
        <f>D3</f>
        <v>15600</v>
      </c>
      <c r="F3" s="277">
        <f>D3+E3</f>
        <v>31200</v>
      </c>
    </row>
    <row r="4" spans="1:6" ht="15">
      <c r="A4" s="261">
        <v>2</v>
      </c>
      <c r="B4" s="261" t="s">
        <v>7</v>
      </c>
      <c r="C4" s="264" t="s">
        <v>6</v>
      </c>
      <c r="D4" s="267">
        <f>'2ª ZE-Teresina'!I14</f>
        <v>8398.9999999999982</v>
      </c>
      <c r="E4" s="267">
        <f t="shared" ref="E4:E67" si="0">D4</f>
        <v>8398.9999999999982</v>
      </c>
      <c r="F4" s="278">
        <f t="shared" ref="F4:F67" si="1">D4+E4</f>
        <v>16797.999999999996</v>
      </c>
    </row>
    <row r="5" spans="1:6" ht="15">
      <c r="A5" s="1">
        <v>3</v>
      </c>
      <c r="B5" s="1" t="s">
        <v>8</v>
      </c>
      <c r="C5" s="263" t="s">
        <v>9</v>
      </c>
      <c r="D5" s="266">
        <f>'3ª ZE-Parnaíba'!I13</f>
        <v>13774.44</v>
      </c>
      <c r="E5" s="266">
        <f t="shared" si="0"/>
        <v>13774.44</v>
      </c>
      <c r="F5" s="279">
        <f t="shared" si="1"/>
        <v>27548.880000000001</v>
      </c>
    </row>
    <row r="6" spans="1:6" ht="15">
      <c r="A6" s="261">
        <v>4</v>
      </c>
      <c r="B6" s="261" t="s">
        <v>10</v>
      </c>
      <c r="C6" s="264" t="s">
        <v>9</v>
      </c>
      <c r="D6" s="267">
        <f>'4ª ZE-Parnaíba'!I9</f>
        <v>2899.3199999999997</v>
      </c>
      <c r="E6" s="267">
        <f t="shared" si="0"/>
        <v>2899.3199999999997</v>
      </c>
      <c r="F6" s="278">
        <f t="shared" si="1"/>
        <v>5798.6399999999994</v>
      </c>
    </row>
    <row r="7" spans="1:6" ht="15">
      <c r="A7" s="1">
        <v>5</v>
      </c>
      <c r="B7" s="1" t="s">
        <v>11</v>
      </c>
      <c r="C7" s="263" t="s">
        <v>12</v>
      </c>
      <c r="D7" s="266">
        <f>'5ª ZE-Oeiras'!I14</f>
        <v>50362.44000000001</v>
      </c>
      <c r="E7" s="266">
        <f t="shared" si="0"/>
        <v>50362.44000000001</v>
      </c>
      <c r="F7" s="279">
        <f t="shared" si="1"/>
        <v>100724.88000000002</v>
      </c>
    </row>
    <row r="8" spans="1:6" ht="15">
      <c r="A8" s="261">
        <v>6</v>
      </c>
      <c r="B8" s="261" t="s">
        <v>13</v>
      </c>
      <c r="C8" s="264" t="s">
        <v>14</v>
      </c>
      <c r="D8" s="267">
        <f>'6ª ZE-Barras'!I20</f>
        <v>40145</v>
      </c>
      <c r="E8" s="267">
        <f t="shared" si="0"/>
        <v>40145</v>
      </c>
      <c r="F8" s="278">
        <f t="shared" si="1"/>
        <v>80290</v>
      </c>
    </row>
    <row r="9" spans="1:6" ht="15">
      <c r="A9" s="1">
        <v>7</v>
      </c>
      <c r="B9" s="1" t="s">
        <v>15</v>
      </c>
      <c r="C9" s="263" t="s">
        <v>16</v>
      </c>
      <c r="D9" s="266">
        <f>'7ª ZE-Campo Maior'!I18</f>
        <v>14593.599999999999</v>
      </c>
      <c r="E9" s="266">
        <f t="shared" si="0"/>
        <v>14593.599999999999</v>
      </c>
      <c r="F9" s="279">
        <f t="shared" si="1"/>
        <v>29187.199999999997</v>
      </c>
    </row>
    <row r="10" spans="1:6" ht="15">
      <c r="A10" s="261">
        <v>8</v>
      </c>
      <c r="B10" s="261" t="s">
        <v>17</v>
      </c>
      <c r="C10" s="264" t="s">
        <v>18</v>
      </c>
      <c r="D10" s="267">
        <f>'8ª ZE-Amarante'!I22</f>
        <v>28337.599999999999</v>
      </c>
      <c r="E10" s="267">
        <f t="shared" si="0"/>
        <v>28337.599999999999</v>
      </c>
      <c r="F10" s="278">
        <f t="shared" si="1"/>
        <v>56675.199999999997</v>
      </c>
    </row>
    <row r="11" spans="1:6" ht="15">
      <c r="A11" s="1">
        <v>9</v>
      </c>
      <c r="B11" s="1" t="s">
        <v>19</v>
      </c>
      <c r="C11" s="263" t="s">
        <v>20</v>
      </c>
      <c r="D11" s="266">
        <f>'9ª ZE-Floriano'!I17</f>
        <v>12220</v>
      </c>
      <c r="E11" s="266">
        <f t="shared" si="0"/>
        <v>12220</v>
      </c>
      <c r="F11" s="279">
        <f t="shared" si="1"/>
        <v>24440</v>
      </c>
    </row>
    <row r="12" spans="1:6" ht="15">
      <c r="A12" s="261">
        <v>10</v>
      </c>
      <c r="B12" s="261" t="s">
        <v>21</v>
      </c>
      <c r="C12" s="264" t="s">
        <v>22</v>
      </c>
      <c r="D12" s="267">
        <f>'10ª ZE-Picos'!I28</f>
        <v>24388</v>
      </c>
      <c r="E12" s="267">
        <f t="shared" si="0"/>
        <v>24388</v>
      </c>
      <c r="F12" s="278">
        <f t="shared" si="1"/>
        <v>48776</v>
      </c>
    </row>
    <row r="13" spans="1:6" ht="15">
      <c r="A13" s="1">
        <v>11</v>
      </c>
      <c r="B13" s="1" t="s">
        <v>23</v>
      </c>
      <c r="C13" s="263" t="s">
        <v>24</v>
      </c>
      <c r="D13" s="266">
        <f>'11ª ZE-Piripiri'!I28</f>
        <v>16140.9</v>
      </c>
      <c r="E13" s="266">
        <f t="shared" si="0"/>
        <v>16140.9</v>
      </c>
      <c r="F13" s="279">
        <f t="shared" si="1"/>
        <v>32281.8</v>
      </c>
    </row>
    <row r="14" spans="1:6" ht="15">
      <c r="A14" s="261">
        <v>12</v>
      </c>
      <c r="B14" s="261" t="s">
        <v>25</v>
      </c>
      <c r="C14" s="264" t="s">
        <v>26</v>
      </c>
      <c r="D14" s="267">
        <f>'12ª ZE-Pedro II'!I21</f>
        <v>43580</v>
      </c>
      <c r="E14" s="267">
        <f t="shared" si="0"/>
        <v>43580</v>
      </c>
      <c r="F14" s="278">
        <f t="shared" si="1"/>
        <v>87160</v>
      </c>
    </row>
    <row r="15" spans="1:6" ht="15">
      <c r="A15" s="1">
        <v>13</v>
      </c>
      <c r="B15" s="1" t="s">
        <v>27</v>
      </c>
      <c r="C15" s="263" t="s">
        <v>28</v>
      </c>
      <c r="D15" s="266">
        <f>'13ª ZE-São Raimundo Nonato'!I25</f>
        <v>45747.200000000004</v>
      </c>
      <c r="E15" s="266">
        <f t="shared" si="0"/>
        <v>45747.200000000004</v>
      </c>
      <c r="F15" s="279">
        <f t="shared" si="1"/>
        <v>91494.400000000009</v>
      </c>
    </row>
    <row r="16" spans="1:6" ht="15">
      <c r="A16" s="261">
        <v>14</v>
      </c>
      <c r="B16" s="261" t="s">
        <v>29</v>
      </c>
      <c r="C16" s="264" t="s">
        <v>30</v>
      </c>
      <c r="D16" s="267">
        <f>'14 ZE-Uruçuí'!I15</f>
        <v>26328</v>
      </c>
      <c r="E16" s="267">
        <f t="shared" si="0"/>
        <v>26328</v>
      </c>
      <c r="F16" s="278">
        <f t="shared" si="1"/>
        <v>52656</v>
      </c>
    </row>
    <row r="17" spans="1:6" ht="15">
      <c r="A17" s="1">
        <v>15</v>
      </c>
      <c r="B17" s="1" t="s">
        <v>31</v>
      </c>
      <c r="C17" s="263" t="s">
        <v>32</v>
      </c>
      <c r="D17" s="266">
        <f>'15ª ZE-Bom Jesus'!I19</f>
        <v>37020</v>
      </c>
      <c r="E17" s="266">
        <f t="shared" si="0"/>
        <v>37020</v>
      </c>
      <c r="F17" s="279">
        <f t="shared" si="1"/>
        <v>74040</v>
      </c>
    </row>
    <row r="18" spans="1:6" ht="15">
      <c r="A18" s="261">
        <v>16</v>
      </c>
      <c r="B18" s="261" t="s">
        <v>33</v>
      </c>
      <c r="C18" s="264" t="s">
        <v>34</v>
      </c>
      <c r="D18" s="267">
        <f>'16ª ZE-União'!I16</f>
        <v>12366</v>
      </c>
      <c r="E18" s="267">
        <f t="shared" si="0"/>
        <v>12366</v>
      </c>
      <c r="F18" s="278">
        <f t="shared" si="1"/>
        <v>24732</v>
      </c>
    </row>
    <row r="19" spans="1:6" ht="15">
      <c r="A19" s="1">
        <v>17</v>
      </c>
      <c r="B19" s="1" t="s">
        <v>35</v>
      </c>
      <c r="C19" s="263" t="s">
        <v>36</v>
      </c>
      <c r="D19" s="266">
        <f>'17ª ZE-Miguel alves'!I46</f>
        <v>8694</v>
      </c>
      <c r="E19" s="266">
        <f t="shared" si="0"/>
        <v>8694</v>
      </c>
      <c r="F19" s="279">
        <f t="shared" si="1"/>
        <v>17388</v>
      </c>
    </row>
    <row r="20" spans="1:6" ht="15">
      <c r="A20" s="261">
        <v>18</v>
      </c>
      <c r="B20" s="261" t="s">
        <v>37</v>
      </c>
      <c r="C20" s="264" t="s">
        <v>38</v>
      </c>
      <c r="D20" s="267">
        <f>'18ª ZE-Valença'!I13</f>
        <v>6734</v>
      </c>
      <c r="E20" s="267">
        <f t="shared" si="0"/>
        <v>6734</v>
      </c>
      <c r="F20" s="278">
        <f t="shared" si="1"/>
        <v>13468</v>
      </c>
    </row>
    <row r="21" spans="1:6" ht="15">
      <c r="A21" s="1">
        <v>19</v>
      </c>
      <c r="B21" s="1" t="s">
        <v>39</v>
      </c>
      <c r="C21" s="263" t="s">
        <v>40</v>
      </c>
      <c r="D21" s="266">
        <f>'19ª ZE-Jaicós'!I13</f>
        <v>26400</v>
      </c>
      <c r="E21" s="266">
        <f t="shared" si="0"/>
        <v>26400</v>
      </c>
      <c r="F21" s="279">
        <f t="shared" si="1"/>
        <v>52800</v>
      </c>
    </row>
    <row r="22" spans="1:6" ht="15">
      <c r="A22" s="261">
        <v>20</v>
      </c>
      <c r="B22" s="261" t="s">
        <v>41</v>
      </c>
      <c r="C22" s="264" t="s">
        <v>42</v>
      </c>
      <c r="D22" s="267">
        <f>'20ª ZE-São João do Piauí'!I8</f>
        <v>10864</v>
      </c>
      <c r="E22" s="267">
        <f t="shared" si="0"/>
        <v>10864</v>
      </c>
      <c r="F22" s="278">
        <f t="shared" si="1"/>
        <v>21728</v>
      </c>
    </row>
    <row r="23" spans="1:6" ht="15">
      <c r="A23" s="1">
        <v>21</v>
      </c>
      <c r="B23" s="1" t="s">
        <v>43</v>
      </c>
      <c r="C23" s="263" t="s">
        <v>44</v>
      </c>
      <c r="D23" s="266">
        <f>'21ª ZE-Piracuruca'!I15</f>
        <v>38310</v>
      </c>
      <c r="E23" s="266">
        <f t="shared" si="0"/>
        <v>38310</v>
      </c>
      <c r="F23" s="279">
        <f t="shared" si="1"/>
        <v>76620</v>
      </c>
    </row>
    <row r="24" spans="1:6" ht="15">
      <c r="A24" s="261">
        <v>22</v>
      </c>
      <c r="B24" s="261" t="s">
        <v>45</v>
      </c>
      <c r="C24" s="264" t="s">
        <v>46</v>
      </c>
      <c r="D24" s="267">
        <f>'22ª ZE-Corrente'!I17</f>
        <v>13231.999999999998</v>
      </c>
      <c r="E24" s="267">
        <f t="shared" si="0"/>
        <v>13231.999999999998</v>
      </c>
      <c r="F24" s="278">
        <f t="shared" si="1"/>
        <v>26463.999999999996</v>
      </c>
    </row>
    <row r="25" spans="1:6" ht="15">
      <c r="A25" s="1">
        <v>23</v>
      </c>
      <c r="B25" s="1" t="s">
        <v>47</v>
      </c>
      <c r="C25" s="263" t="s">
        <v>48</v>
      </c>
      <c r="D25" s="266">
        <f>'24ª ZE-José de Freitas'!I22</f>
        <v>14273</v>
      </c>
      <c r="E25" s="266">
        <f t="shared" si="0"/>
        <v>14273</v>
      </c>
      <c r="F25" s="279">
        <f t="shared" si="1"/>
        <v>28546</v>
      </c>
    </row>
    <row r="26" spans="1:6" ht="15">
      <c r="A26" s="261">
        <v>24</v>
      </c>
      <c r="B26" s="261" t="s">
        <v>49</v>
      </c>
      <c r="C26" s="264" t="s">
        <v>50</v>
      </c>
      <c r="D26" s="267">
        <f>'25ª ZE-Jerumenha'!I8</f>
        <v>10340</v>
      </c>
      <c r="E26" s="267">
        <f t="shared" si="0"/>
        <v>10340</v>
      </c>
      <c r="F26" s="278">
        <f t="shared" si="1"/>
        <v>20680</v>
      </c>
    </row>
    <row r="27" spans="1:6" ht="15">
      <c r="A27" s="1">
        <v>25</v>
      </c>
      <c r="B27" s="1" t="s">
        <v>51</v>
      </c>
      <c r="C27" s="263" t="s">
        <v>52</v>
      </c>
      <c r="D27" s="266">
        <f>'26ª ZE-Parnaguá'!I15</f>
        <v>19680</v>
      </c>
      <c r="E27" s="266">
        <f t="shared" si="0"/>
        <v>19680</v>
      </c>
      <c r="F27" s="279">
        <f t="shared" si="1"/>
        <v>39360</v>
      </c>
    </row>
    <row r="28" spans="1:6" ht="15">
      <c r="A28" s="261">
        <v>26</v>
      </c>
      <c r="B28" s="261" t="s">
        <v>53</v>
      </c>
      <c r="C28" s="264" t="s">
        <v>54</v>
      </c>
      <c r="D28" s="267">
        <f>'27ª ZE-Luzilândia'!I18</f>
        <v>12490</v>
      </c>
      <c r="E28" s="267">
        <f t="shared" si="0"/>
        <v>12490</v>
      </c>
      <c r="F28" s="278">
        <f t="shared" si="1"/>
        <v>24980</v>
      </c>
    </row>
    <row r="29" spans="1:6" ht="15">
      <c r="A29" s="1">
        <v>27</v>
      </c>
      <c r="B29" s="1" t="s">
        <v>55</v>
      </c>
      <c r="C29" s="263" t="s">
        <v>22</v>
      </c>
      <c r="D29" s="266">
        <f>'28ª ZE-Picos'!I26</f>
        <v>14417</v>
      </c>
      <c r="E29" s="266">
        <f t="shared" si="0"/>
        <v>14417</v>
      </c>
      <c r="F29" s="279">
        <f t="shared" si="1"/>
        <v>28834</v>
      </c>
    </row>
    <row r="30" spans="1:6" ht="15">
      <c r="A30" s="261">
        <v>28</v>
      </c>
      <c r="B30" s="261" t="s">
        <v>56</v>
      </c>
      <c r="C30" s="264" t="s">
        <v>57</v>
      </c>
      <c r="D30" s="267">
        <f>'29ª ZE-Pio IX'!I14</f>
        <v>6340</v>
      </c>
      <c r="E30" s="267">
        <f t="shared" si="0"/>
        <v>6340</v>
      </c>
      <c r="F30" s="278">
        <f t="shared" si="1"/>
        <v>12680</v>
      </c>
    </row>
    <row r="31" spans="1:6" ht="15">
      <c r="A31" s="1">
        <v>29</v>
      </c>
      <c r="B31" s="1" t="s">
        <v>58</v>
      </c>
      <c r="C31" s="263" t="s">
        <v>59</v>
      </c>
      <c r="D31" s="266">
        <f>'30ª ZE-São Pedro do Piauí'!I13</f>
        <v>6795.84</v>
      </c>
      <c r="E31" s="266">
        <f t="shared" si="0"/>
        <v>6795.84</v>
      </c>
      <c r="F31" s="279">
        <f t="shared" si="1"/>
        <v>13591.68</v>
      </c>
    </row>
    <row r="32" spans="1:6" ht="15">
      <c r="A32" s="261">
        <v>30</v>
      </c>
      <c r="B32" s="261" t="s">
        <v>60</v>
      </c>
      <c r="C32" s="264" t="s">
        <v>61</v>
      </c>
      <c r="D32" s="267">
        <f>'32ª ZE-Altos'!I19</f>
        <v>13880</v>
      </c>
      <c r="E32" s="267">
        <f t="shared" si="0"/>
        <v>13880</v>
      </c>
      <c r="F32" s="278">
        <f t="shared" si="1"/>
        <v>27760</v>
      </c>
    </row>
    <row r="33" spans="1:6" ht="15">
      <c r="A33" s="1">
        <v>31</v>
      </c>
      <c r="B33" s="1" t="s">
        <v>62</v>
      </c>
      <c r="C33" s="263" t="s">
        <v>63</v>
      </c>
      <c r="D33" s="266">
        <f>'33ª ZE-Buriti dos Lopes'!I45</f>
        <v>47840</v>
      </c>
      <c r="E33" s="266">
        <f t="shared" si="0"/>
        <v>47840</v>
      </c>
      <c r="F33" s="279">
        <f t="shared" si="1"/>
        <v>95680</v>
      </c>
    </row>
    <row r="34" spans="1:6" ht="15">
      <c r="A34" s="261">
        <v>32</v>
      </c>
      <c r="B34" s="261" t="s">
        <v>64</v>
      </c>
      <c r="C34" s="264" t="s">
        <v>65</v>
      </c>
      <c r="D34" s="267">
        <f>'34ª ZE-Castelo do Piauí'!I33</f>
        <v>62760</v>
      </c>
      <c r="E34" s="267">
        <f t="shared" si="0"/>
        <v>62760</v>
      </c>
      <c r="F34" s="278">
        <f t="shared" si="1"/>
        <v>125520</v>
      </c>
    </row>
    <row r="35" spans="1:6" ht="15">
      <c r="A35" s="1">
        <v>33</v>
      </c>
      <c r="B35" s="1" t="s">
        <v>66</v>
      </c>
      <c r="C35" s="263" t="s">
        <v>67</v>
      </c>
      <c r="D35" s="266">
        <f>'35ª ZE-Gilbués'!I21</f>
        <v>26308.5</v>
      </c>
      <c r="E35" s="266">
        <f t="shared" si="0"/>
        <v>26308.5</v>
      </c>
      <c r="F35" s="279">
        <f t="shared" si="1"/>
        <v>52617</v>
      </c>
    </row>
    <row r="36" spans="1:6" ht="15">
      <c r="A36" s="261">
        <v>34</v>
      </c>
      <c r="B36" s="261" t="s">
        <v>68</v>
      </c>
      <c r="C36" s="264" t="s">
        <v>69</v>
      </c>
      <c r="D36" s="267">
        <f>'36ª ZE-Canto do Buriti'!I12</f>
        <v>12880</v>
      </c>
      <c r="E36" s="267">
        <f t="shared" si="0"/>
        <v>12880</v>
      </c>
      <c r="F36" s="278">
        <f t="shared" si="1"/>
        <v>25760</v>
      </c>
    </row>
    <row r="37" spans="1:6" ht="15">
      <c r="A37" s="1">
        <v>35</v>
      </c>
      <c r="B37" s="1" t="s">
        <v>70</v>
      </c>
      <c r="C37" s="263" t="s">
        <v>71</v>
      </c>
      <c r="D37" s="266">
        <f>'37ª ZE-Simplício Mendes'!I15</f>
        <v>22248</v>
      </c>
      <c r="E37" s="266">
        <f t="shared" si="0"/>
        <v>22248</v>
      </c>
      <c r="F37" s="279">
        <f t="shared" si="1"/>
        <v>44496</v>
      </c>
    </row>
    <row r="38" spans="1:6" ht="15">
      <c r="A38" s="261">
        <v>36</v>
      </c>
      <c r="B38" s="261" t="s">
        <v>72</v>
      </c>
      <c r="C38" s="264" t="s">
        <v>73</v>
      </c>
      <c r="D38" s="267">
        <f>'38ª ZE-Paulistana'!I20</f>
        <v>35539.5</v>
      </c>
      <c r="E38" s="267">
        <f t="shared" si="0"/>
        <v>35539.5</v>
      </c>
      <c r="F38" s="278">
        <f t="shared" si="1"/>
        <v>71079</v>
      </c>
    </row>
    <row r="39" spans="1:6" ht="15">
      <c r="A39" s="1">
        <v>37</v>
      </c>
      <c r="B39" s="1" t="s">
        <v>74</v>
      </c>
      <c r="C39" s="263" t="s">
        <v>75</v>
      </c>
      <c r="D39" s="266">
        <f>'39ª ZE-São Miguel do Tapuio'!I19</f>
        <v>14240</v>
      </c>
      <c r="E39" s="266">
        <f t="shared" si="0"/>
        <v>14240</v>
      </c>
      <c r="F39" s="279">
        <f t="shared" si="1"/>
        <v>28480</v>
      </c>
    </row>
    <row r="40" spans="1:6" ht="15">
      <c r="A40" s="261">
        <v>38</v>
      </c>
      <c r="B40" s="261" t="s">
        <v>76</v>
      </c>
      <c r="C40" s="264" t="s">
        <v>77</v>
      </c>
      <c r="D40" s="267">
        <f>'40ª ZE-Fronteiras'!I12</f>
        <v>7275</v>
      </c>
      <c r="E40" s="267">
        <f t="shared" si="0"/>
        <v>7275</v>
      </c>
      <c r="F40" s="278">
        <f t="shared" si="1"/>
        <v>14550</v>
      </c>
    </row>
    <row r="41" spans="1:6" ht="15">
      <c r="A41" s="1">
        <v>39</v>
      </c>
      <c r="B41" s="1" t="s">
        <v>78</v>
      </c>
      <c r="C41" s="263" t="s">
        <v>79</v>
      </c>
      <c r="D41" s="266">
        <f>'41ª ZE-Esperantina'!I18</f>
        <v>16448.75</v>
      </c>
      <c r="E41" s="266">
        <f t="shared" si="0"/>
        <v>16448.75</v>
      </c>
      <c r="F41" s="279">
        <f t="shared" si="1"/>
        <v>32897.5</v>
      </c>
    </row>
    <row r="42" spans="1:6" ht="15">
      <c r="A42" s="261">
        <v>40</v>
      </c>
      <c r="B42" s="261" t="s">
        <v>80</v>
      </c>
      <c r="C42" s="264" t="s">
        <v>81</v>
      </c>
      <c r="D42" s="267">
        <f>'43ª ZE-Regeneração'!I14</f>
        <v>16739.599999999999</v>
      </c>
      <c r="E42" s="267">
        <f t="shared" si="0"/>
        <v>16739.599999999999</v>
      </c>
      <c r="F42" s="278">
        <f t="shared" si="1"/>
        <v>33479.199999999997</v>
      </c>
    </row>
    <row r="43" spans="1:6" ht="15">
      <c r="A43" s="1">
        <v>41</v>
      </c>
      <c r="B43" s="1" t="s">
        <v>82</v>
      </c>
      <c r="C43" s="263" t="s">
        <v>83</v>
      </c>
      <c r="D43" s="266">
        <f>'44ª ZE-Ribeiro Gonçalves'!I11</f>
        <v>14774</v>
      </c>
      <c r="E43" s="266">
        <f t="shared" si="0"/>
        <v>14774</v>
      </c>
      <c r="F43" s="279">
        <f t="shared" si="1"/>
        <v>29548</v>
      </c>
    </row>
    <row r="44" spans="1:6" ht="15">
      <c r="A44" s="261">
        <v>42</v>
      </c>
      <c r="B44" s="261" t="s">
        <v>84</v>
      </c>
      <c r="C44" s="264" t="s">
        <v>85</v>
      </c>
      <c r="D44" s="267">
        <f>'45ª ZE-Batalha'!I13</f>
        <v>9715</v>
      </c>
      <c r="E44" s="267">
        <f t="shared" si="0"/>
        <v>9715</v>
      </c>
      <c r="F44" s="278">
        <f t="shared" si="1"/>
        <v>19430</v>
      </c>
    </row>
    <row r="45" spans="1:6" ht="15">
      <c r="A45" s="1">
        <v>43</v>
      </c>
      <c r="B45" s="1" t="s">
        <v>86</v>
      </c>
      <c r="C45" s="263" t="s">
        <v>87</v>
      </c>
      <c r="D45" s="266">
        <f>'46ª ZE-Guadalupe'!I9</f>
        <v>7240</v>
      </c>
      <c r="E45" s="266">
        <f t="shared" si="0"/>
        <v>7240</v>
      </c>
      <c r="F45" s="279">
        <f t="shared" si="1"/>
        <v>14480</v>
      </c>
    </row>
    <row r="46" spans="1:6" ht="15">
      <c r="A46" s="261">
        <v>44</v>
      </c>
      <c r="B46" s="261" t="s">
        <v>88</v>
      </c>
      <c r="C46" s="264" t="s">
        <v>61</v>
      </c>
      <c r="D46" s="267">
        <f>'47ª ZE-Altos'!I19</f>
        <v>27808</v>
      </c>
      <c r="E46" s="267">
        <f t="shared" si="0"/>
        <v>27808</v>
      </c>
      <c r="F46" s="278">
        <f t="shared" si="1"/>
        <v>55616</v>
      </c>
    </row>
    <row r="47" spans="1:6" ht="15">
      <c r="A47" s="1">
        <v>45</v>
      </c>
      <c r="B47" s="1" t="s">
        <v>89</v>
      </c>
      <c r="C47" s="263" t="s">
        <v>90</v>
      </c>
      <c r="D47" s="266">
        <f>'48ª ZE-Elesbão Veloso'!I17</f>
        <v>14792.970000000001</v>
      </c>
      <c r="E47" s="266">
        <f t="shared" si="0"/>
        <v>14792.970000000001</v>
      </c>
      <c r="F47" s="279">
        <f t="shared" si="1"/>
        <v>29585.940000000002</v>
      </c>
    </row>
    <row r="48" spans="1:6" ht="15">
      <c r="A48" s="261">
        <v>46</v>
      </c>
      <c r="B48" s="261" t="s">
        <v>91</v>
      </c>
      <c r="C48" s="264" t="s">
        <v>92</v>
      </c>
      <c r="D48" s="267">
        <f>'49ª ZE-Porto'!I8</f>
        <v>3820</v>
      </c>
      <c r="E48" s="267">
        <f t="shared" si="0"/>
        <v>3820</v>
      </c>
      <c r="F48" s="278">
        <f t="shared" si="1"/>
        <v>7640</v>
      </c>
    </row>
    <row r="49" spans="1:11" ht="15">
      <c r="A49" s="1">
        <v>47</v>
      </c>
      <c r="B49" s="1" t="s">
        <v>93</v>
      </c>
      <c r="C49" s="263" t="s">
        <v>94</v>
      </c>
      <c r="D49" s="266">
        <f>'52ª ZE-Água Branca'!I10</f>
        <v>5760</v>
      </c>
      <c r="E49" s="266">
        <f t="shared" si="0"/>
        <v>5760</v>
      </c>
      <c r="F49" s="279">
        <f t="shared" si="1"/>
        <v>11520</v>
      </c>
    </row>
    <row r="50" spans="1:11" ht="15">
      <c r="A50" s="261">
        <v>48</v>
      </c>
      <c r="B50" s="261" t="s">
        <v>95</v>
      </c>
      <c r="C50" s="264" t="s">
        <v>96</v>
      </c>
      <c r="D50" s="267">
        <f>'53ª ZE-Cocal'!I16</f>
        <v>5935.7199999999993</v>
      </c>
      <c r="E50" s="267">
        <f t="shared" si="0"/>
        <v>5935.7199999999993</v>
      </c>
      <c r="F50" s="278">
        <f t="shared" si="1"/>
        <v>11871.439999999999</v>
      </c>
    </row>
    <row r="51" spans="1:11" ht="15">
      <c r="A51" s="1">
        <v>49</v>
      </c>
      <c r="B51" s="1" t="s">
        <v>97</v>
      </c>
      <c r="C51" s="263" t="s">
        <v>98</v>
      </c>
      <c r="D51" s="266">
        <f>'54ª ZE-Demerval Lobão'!I12</f>
        <v>5660</v>
      </c>
      <c r="E51" s="266">
        <f t="shared" si="0"/>
        <v>5660</v>
      </c>
      <c r="F51" s="279">
        <f t="shared" si="1"/>
        <v>11320</v>
      </c>
    </row>
    <row r="52" spans="1:11" ht="15">
      <c r="A52" s="261">
        <v>50</v>
      </c>
      <c r="B52" s="261" t="s">
        <v>99</v>
      </c>
      <c r="C52" s="264" t="s">
        <v>100</v>
      </c>
      <c r="D52" s="267">
        <f>'56ª ZE-Simões'!I11</f>
        <v>13231.25</v>
      </c>
      <c r="E52" s="267">
        <f t="shared" si="0"/>
        <v>13231.25</v>
      </c>
      <c r="F52" s="278">
        <f t="shared" si="1"/>
        <v>26462.5</v>
      </c>
    </row>
    <row r="53" spans="1:11" ht="15">
      <c r="A53" s="1">
        <v>51</v>
      </c>
      <c r="B53" s="1" t="s">
        <v>101</v>
      </c>
      <c r="C53" s="263" t="s">
        <v>102</v>
      </c>
      <c r="D53" s="266">
        <f>'57ª ZE-Itainópolis'!I38</f>
        <v>19366.93</v>
      </c>
      <c r="E53" s="266">
        <f t="shared" si="0"/>
        <v>19366.93</v>
      </c>
      <c r="F53" s="279">
        <f t="shared" si="1"/>
        <v>38733.86</v>
      </c>
    </row>
    <row r="54" spans="1:11" ht="15">
      <c r="A54" s="261">
        <v>52</v>
      </c>
      <c r="B54" s="261" t="s">
        <v>103</v>
      </c>
      <c r="C54" s="264" t="s">
        <v>104</v>
      </c>
      <c r="D54" s="267">
        <f>'58ª ZE-Monsenhor Gil'!I11</f>
        <v>19200</v>
      </c>
      <c r="E54" s="267">
        <f t="shared" si="0"/>
        <v>19200</v>
      </c>
      <c r="F54" s="278">
        <f t="shared" si="1"/>
        <v>38400</v>
      </c>
    </row>
    <row r="55" spans="1:11" ht="15">
      <c r="A55" s="1">
        <v>53</v>
      </c>
      <c r="B55" s="1" t="s">
        <v>105</v>
      </c>
      <c r="C55" s="263" t="s">
        <v>106</v>
      </c>
      <c r="D55" s="266">
        <f>'59ª ZE-Cristino castro'!I16</f>
        <v>11809</v>
      </c>
      <c r="E55" s="266">
        <f t="shared" si="0"/>
        <v>11809</v>
      </c>
      <c r="F55" s="279">
        <f t="shared" si="1"/>
        <v>23618</v>
      </c>
    </row>
    <row r="56" spans="1:11" ht="15">
      <c r="A56" s="261">
        <v>54</v>
      </c>
      <c r="B56" s="261" t="s">
        <v>107</v>
      </c>
      <c r="C56" s="264" t="s">
        <v>20</v>
      </c>
      <c r="D56" s="267">
        <f>'61ª ZE-Floriano'!I18</f>
        <v>48160</v>
      </c>
      <c r="E56" s="267">
        <f t="shared" si="0"/>
        <v>48160</v>
      </c>
      <c r="F56" s="278">
        <f t="shared" si="1"/>
        <v>96320</v>
      </c>
    </row>
    <row r="57" spans="1:11" ht="15">
      <c r="A57" s="1">
        <v>55</v>
      </c>
      <c r="B57" s="1" t="s">
        <v>108</v>
      </c>
      <c r="C57" s="263" t="s">
        <v>22</v>
      </c>
      <c r="D57" s="266">
        <f>'62ª ZE-Picos'!I22</f>
        <v>40326</v>
      </c>
      <c r="E57" s="266">
        <f t="shared" si="0"/>
        <v>40326</v>
      </c>
      <c r="F57" s="279">
        <f t="shared" si="1"/>
        <v>80652</v>
      </c>
    </row>
    <row r="58" spans="1:11" ht="15">
      <c r="A58" s="261">
        <v>56</v>
      </c>
      <c r="B58" s="261" t="s">
        <v>109</v>
      </c>
      <c r="C58" s="264" t="s">
        <v>6</v>
      </c>
      <c r="D58" s="267">
        <f>'63ª ZE-Teresina'!I18</f>
        <v>22366.799999999996</v>
      </c>
      <c r="E58" s="267">
        <f t="shared" si="0"/>
        <v>22366.799999999996</v>
      </c>
      <c r="F58" s="278">
        <f t="shared" si="1"/>
        <v>44733.599999999991</v>
      </c>
    </row>
    <row r="59" spans="1:11" ht="15">
      <c r="A59" s="1">
        <v>57</v>
      </c>
      <c r="B59" s="1" t="s">
        <v>110</v>
      </c>
      <c r="C59" s="263" t="s">
        <v>111</v>
      </c>
      <c r="D59" s="266">
        <f>'64ª ZE-Inhuma'!I13</f>
        <v>6420</v>
      </c>
      <c r="E59" s="266">
        <f t="shared" si="0"/>
        <v>6420</v>
      </c>
      <c r="F59" s="279">
        <f t="shared" si="1"/>
        <v>12840</v>
      </c>
    </row>
    <row r="60" spans="1:11" ht="15">
      <c r="A60" s="261">
        <v>58</v>
      </c>
      <c r="B60" s="261" t="s">
        <v>112</v>
      </c>
      <c r="C60" s="264" t="s">
        <v>113</v>
      </c>
      <c r="D60" s="267">
        <f>'67ª ZE-Manoel Emídio'!I20</f>
        <v>29968</v>
      </c>
      <c r="E60" s="267">
        <f t="shared" si="0"/>
        <v>29968</v>
      </c>
      <c r="F60" s="278">
        <f t="shared" si="1"/>
        <v>59936</v>
      </c>
    </row>
    <row r="61" spans="1:11" ht="15">
      <c r="A61" s="1">
        <v>59</v>
      </c>
      <c r="B61" s="1" t="s">
        <v>114</v>
      </c>
      <c r="C61" s="263" t="s">
        <v>115</v>
      </c>
      <c r="D61" s="266">
        <f>'68ª ZE-Padre Marcos'!I24</f>
        <v>8520</v>
      </c>
      <c r="E61" s="266">
        <f t="shared" si="0"/>
        <v>8520</v>
      </c>
      <c r="F61" s="279">
        <f t="shared" si="1"/>
        <v>17040</v>
      </c>
    </row>
    <row r="62" spans="1:11" ht="15">
      <c r="A62" s="261">
        <v>60</v>
      </c>
      <c r="B62" s="261" t="s">
        <v>116</v>
      </c>
      <c r="C62" s="264" t="s">
        <v>42</v>
      </c>
      <c r="D62" s="267">
        <f>'69ª ZE-São joão do Piauí'!I11</f>
        <v>43320</v>
      </c>
      <c r="E62" s="267">
        <f t="shared" si="0"/>
        <v>43320</v>
      </c>
      <c r="F62" s="278">
        <f t="shared" si="1"/>
        <v>86640</v>
      </c>
    </row>
    <row r="63" spans="1:11" ht="15">
      <c r="A63" s="1">
        <v>61</v>
      </c>
      <c r="B63" s="1" t="s">
        <v>117</v>
      </c>
      <c r="C63" s="263" t="s">
        <v>118</v>
      </c>
      <c r="D63" s="266">
        <f>'71ª ZE-Capitão de Campos'!I11</f>
        <v>6901.2</v>
      </c>
      <c r="E63" s="266">
        <f t="shared" si="0"/>
        <v>6901.2</v>
      </c>
      <c r="F63" s="279">
        <f t="shared" si="1"/>
        <v>13802.4</v>
      </c>
      <c r="K63" s="28"/>
    </row>
    <row r="64" spans="1:11" ht="15">
      <c r="A64" s="261">
        <v>62</v>
      </c>
      <c r="B64" s="261" t="s">
        <v>119</v>
      </c>
      <c r="C64" s="264" t="s">
        <v>120</v>
      </c>
      <c r="D64" s="267">
        <f>'72ª ZE-Itaueira'!I11</f>
        <v>14040</v>
      </c>
      <c r="E64" s="267">
        <f t="shared" si="0"/>
        <v>14040</v>
      </c>
      <c r="F64" s="278">
        <f t="shared" si="1"/>
        <v>28080</v>
      </c>
    </row>
    <row r="65" spans="1:7" ht="15">
      <c r="A65" s="1">
        <v>63</v>
      </c>
      <c r="B65" s="1" t="s">
        <v>121</v>
      </c>
      <c r="C65" s="263" t="s">
        <v>122</v>
      </c>
      <c r="D65" s="266">
        <f>'74ª ZE-Barro Duro'!I12</f>
        <v>11520</v>
      </c>
      <c r="E65" s="266">
        <f t="shared" si="0"/>
        <v>11520</v>
      </c>
      <c r="F65" s="279">
        <f t="shared" si="1"/>
        <v>23040</v>
      </c>
    </row>
    <row r="66" spans="1:7" ht="15">
      <c r="A66" s="261">
        <v>64</v>
      </c>
      <c r="B66" s="261" t="s">
        <v>123</v>
      </c>
      <c r="C66" s="264" t="s">
        <v>124</v>
      </c>
      <c r="D66" s="267">
        <f>'79ª ZE-Caracol'!I10</f>
        <v>10652.02</v>
      </c>
      <c r="E66" s="267">
        <f t="shared" si="0"/>
        <v>10652.02</v>
      </c>
      <c r="F66" s="278">
        <f t="shared" si="1"/>
        <v>21304.04</v>
      </c>
    </row>
    <row r="67" spans="1:7" ht="15">
      <c r="A67" s="1">
        <v>65</v>
      </c>
      <c r="B67" s="1" t="s">
        <v>125</v>
      </c>
      <c r="C67" s="263" t="s">
        <v>126</v>
      </c>
      <c r="D67" s="266">
        <f>'80ª ZE-Matias Olímpio'!I11</f>
        <v>8455</v>
      </c>
      <c r="E67" s="266">
        <f t="shared" si="0"/>
        <v>8455</v>
      </c>
      <c r="F67" s="279">
        <f t="shared" si="1"/>
        <v>16910</v>
      </c>
    </row>
    <row r="68" spans="1:7" ht="15">
      <c r="A68" s="261">
        <v>66</v>
      </c>
      <c r="B68" s="261" t="s">
        <v>127</v>
      </c>
      <c r="C68" s="264" t="s">
        <v>128</v>
      </c>
      <c r="D68" s="267">
        <f>'88ª ZE-Avelino Lopes'!I11</f>
        <v>24192</v>
      </c>
      <c r="E68" s="267">
        <f t="shared" ref="E68:E76" si="2">D68</f>
        <v>24192</v>
      </c>
      <c r="F68" s="278">
        <f t="shared" ref="F68:F76" si="3">D68+E68</f>
        <v>48384</v>
      </c>
    </row>
    <row r="69" spans="1:7" ht="15">
      <c r="A69" s="1">
        <v>67</v>
      </c>
      <c r="B69" s="1" t="s">
        <v>129</v>
      </c>
      <c r="C69" s="263" t="s">
        <v>38</v>
      </c>
      <c r="D69" s="266">
        <f>'89ª ZE-Valença do Piauí'!I16</f>
        <v>17303</v>
      </c>
      <c r="E69" s="266">
        <f t="shared" si="2"/>
        <v>17303</v>
      </c>
      <c r="F69" s="279">
        <f t="shared" si="3"/>
        <v>34606</v>
      </c>
    </row>
    <row r="70" spans="1:7" ht="15">
      <c r="A70" s="261">
        <v>68</v>
      </c>
      <c r="B70" s="261" t="s">
        <v>130</v>
      </c>
      <c r="C70" s="264" t="s">
        <v>71</v>
      </c>
      <c r="D70" s="267">
        <f>'90ª ZE-Simplício Mendes'!I14</f>
        <v>20190</v>
      </c>
      <c r="E70" s="267">
        <f t="shared" si="2"/>
        <v>20190</v>
      </c>
      <c r="F70" s="278">
        <f t="shared" si="3"/>
        <v>40380</v>
      </c>
    </row>
    <row r="71" spans="1:7" ht="15">
      <c r="A71" s="1">
        <v>69</v>
      </c>
      <c r="B71" s="1" t="s">
        <v>131</v>
      </c>
      <c r="C71" s="263" t="s">
        <v>132</v>
      </c>
      <c r="D71" s="266">
        <f>'91ª ZE-Luis Correia'!I31</f>
        <v>19180</v>
      </c>
      <c r="E71" s="266">
        <f t="shared" si="2"/>
        <v>19180</v>
      </c>
      <c r="F71" s="279">
        <f t="shared" si="3"/>
        <v>38360</v>
      </c>
    </row>
    <row r="72" spans="1:7" ht="15">
      <c r="A72" s="261">
        <v>70</v>
      </c>
      <c r="B72" s="261" t="s">
        <v>133</v>
      </c>
      <c r="C72" s="264" t="s">
        <v>12</v>
      </c>
      <c r="D72" s="267">
        <f>'94ª ZE-Oeiras'!I13</f>
        <v>71536.639999999999</v>
      </c>
      <c r="E72" s="267">
        <f t="shared" si="2"/>
        <v>71536.639999999999</v>
      </c>
      <c r="F72" s="278">
        <f t="shared" si="3"/>
        <v>143073.28</v>
      </c>
    </row>
    <row r="73" spans="1:7" ht="15">
      <c r="A73" s="1">
        <v>71</v>
      </c>
      <c r="B73" s="1" t="s">
        <v>134</v>
      </c>
      <c r="C73" s="263" t="s">
        <v>28</v>
      </c>
      <c r="D73" s="266">
        <f>'95ª ZE-São Raimundo Nonato'!I11</f>
        <v>12341</v>
      </c>
      <c r="E73" s="266">
        <f t="shared" si="2"/>
        <v>12341</v>
      </c>
      <c r="F73" s="279">
        <f t="shared" si="3"/>
        <v>24682</v>
      </c>
    </row>
    <row r="74" spans="1:7" ht="15">
      <c r="A74" s="261">
        <v>72</v>
      </c>
      <c r="B74" s="261" t="s">
        <v>135</v>
      </c>
      <c r="C74" s="264" t="s">
        <v>16</v>
      </c>
      <c r="D74" s="267">
        <f>'96ª ZE-Campo Maior'!I22</f>
        <v>9444.2899999999991</v>
      </c>
      <c r="E74" s="267">
        <f t="shared" si="2"/>
        <v>9444.2899999999991</v>
      </c>
      <c r="F74" s="278">
        <f t="shared" si="3"/>
        <v>18888.579999999998</v>
      </c>
      <c r="G74" t="s">
        <v>935</v>
      </c>
    </row>
    <row r="75" spans="1:7" ht="15">
      <c r="A75" s="1">
        <v>73</v>
      </c>
      <c r="B75" s="1" t="s">
        <v>136</v>
      </c>
      <c r="C75" s="263" t="s">
        <v>6</v>
      </c>
      <c r="D75" s="266">
        <f>'97ª ZE-Teresina'!I20</f>
        <v>15821.439999999999</v>
      </c>
      <c r="E75" s="266">
        <f t="shared" si="2"/>
        <v>15821.439999999999</v>
      </c>
      <c r="F75" s="279">
        <f t="shared" si="3"/>
        <v>31642.879999999997</v>
      </c>
    </row>
    <row r="76" spans="1:7" ht="15.75" thickBot="1">
      <c r="A76" s="262">
        <v>74</v>
      </c>
      <c r="B76" s="262" t="s">
        <v>137</v>
      </c>
      <c r="C76" s="265" t="s">
        <v>6</v>
      </c>
      <c r="D76" s="268">
        <f>'98ª ZE-Teresina'!I14</f>
        <v>8927.0399999999991</v>
      </c>
      <c r="E76" s="268">
        <f t="shared" si="2"/>
        <v>8927.0399999999991</v>
      </c>
      <c r="F76" s="280">
        <f t="shared" si="3"/>
        <v>17854.079999999998</v>
      </c>
    </row>
    <row r="77" spans="1:7" ht="18.399999999999999" customHeight="1" thickBot="1">
      <c r="A77" s="291" t="s">
        <v>936</v>
      </c>
      <c r="B77" s="292"/>
      <c r="C77" s="293"/>
      <c r="D77" s="276">
        <f>SUM(D3:D76)</f>
        <v>1465327.99</v>
      </c>
      <c r="E77" s="276">
        <f>SUM(E3:E76)</f>
        <v>1465327.99</v>
      </c>
      <c r="F77" s="276">
        <f>SUM(F3:F76)</f>
        <v>2930655.98</v>
      </c>
    </row>
    <row r="79" spans="1:7" ht="15">
      <c r="A79" s="2"/>
      <c r="B79" s="2"/>
      <c r="C79" s="2"/>
      <c r="D79" s="2"/>
    </row>
    <row r="83" spans="1:4">
      <c r="A83" s="294"/>
      <c r="B83" s="294"/>
      <c r="C83" s="294"/>
      <c r="D83" s="294"/>
    </row>
    <row r="85" spans="1:4" ht="43.9" customHeight="1">
      <c r="A85" s="290"/>
      <c r="B85" s="290"/>
      <c r="C85" s="290"/>
      <c r="D85" s="290"/>
    </row>
    <row r="87" spans="1:4" ht="43.9" customHeight="1">
      <c r="A87" s="290"/>
      <c r="B87" s="290"/>
      <c r="C87" s="290"/>
      <c r="D87" s="290"/>
    </row>
    <row r="88" spans="1:4" ht="19.149999999999999" customHeight="1">
      <c r="A88" s="3"/>
    </row>
    <row r="89" spans="1:4" ht="26.45" customHeight="1">
      <c r="A89" s="290"/>
      <c r="B89" s="290"/>
      <c r="C89" s="290"/>
      <c r="D89" s="290"/>
    </row>
    <row r="91" spans="1:4" ht="28.9" customHeight="1">
      <c r="A91" s="290"/>
      <c r="B91" s="290"/>
      <c r="C91" s="290"/>
      <c r="D91" s="290"/>
    </row>
  </sheetData>
  <mergeCells count="7">
    <mergeCell ref="A1:F1"/>
    <mergeCell ref="A85:D85"/>
    <mergeCell ref="A87:D87"/>
    <mergeCell ref="A89:D89"/>
    <mergeCell ref="A91:D91"/>
    <mergeCell ref="A77:C77"/>
    <mergeCell ref="A83:D83"/>
  </mergeCells>
  <pageMargins left="0.78749999999999998" right="0.78749999999999998" top="1.0249999999999999" bottom="1.0249999999999999" header="0.78749999999999998" footer="0.78749999999999998"/>
  <pageSetup paperSize="9" firstPageNumber="0" orientation="portrait" r:id="rId1"/>
  <headerFooter>
    <oddHeader>&amp;C&amp;10&amp;A</oddHeader>
    <oddFooter>&amp;C&amp;10Página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75" zoomScaleNormal="75" workbookViewId="0">
      <selection activeCell="A4" sqref="A4:A14"/>
    </sheetView>
  </sheetViews>
  <sheetFormatPr defaultRowHeight="14.25"/>
  <cols>
    <col min="1" max="4" width="10.5" customWidth="1"/>
    <col min="5" max="5" width="75.875" customWidth="1"/>
    <col min="6" max="8" width="10.5" customWidth="1"/>
    <col min="9" max="9" width="15.75" customWidth="1"/>
    <col min="10"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52.5" customHeight="1">
      <c r="A4" s="337">
        <v>9</v>
      </c>
      <c r="B4" s="313">
        <v>9</v>
      </c>
      <c r="C4" s="313" t="s">
        <v>20</v>
      </c>
      <c r="D4" s="5" t="s">
        <v>159</v>
      </c>
      <c r="E4" s="17" t="s">
        <v>253</v>
      </c>
      <c r="F4" s="5">
        <v>20</v>
      </c>
      <c r="G4" s="5">
        <v>20</v>
      </c>
      <c r="H4" s="7">
        <v>10</v>
      </c>
      <c r="I4" s="7">
        <f>G4*H4</f>
        <v>200</v>
      </c>
      <c r="K4" s="28"/>
    </row>
    <row r="5" spans="1:11" ht="44.25" customHeight="1">
      <c r="A5" s="337"/>
      <c r="B5" s="313"/>
      <c r="C5" s="313"/>
      <c r="D5" s="5" t="s">
        <v>160</v>
      </c>
      <c r="E5" s="17" t="s">
        <v>254</v>
      </c>
      <c r="F5" s="5">
        <v>28</v>
      </c>
      <c r="G5" s="5">
        <v>16</v>
      </c>
      <c r="H5" s="253">
        <v>10</v>
      </c>
      <c r="I5" s="210">
        <f t="shared" ref="I5:I14" si="0">G5*H5</f>
        <v>160</v>
      </c>
    </row>
    <row r="6" spans="1:11" ht="42" customHeight="1">
      <c r="A6" s="337"/>
      <c r="B6" s="313"/>
      <c r="C6" s="313"/>
      <c r="D6" s="5" t="s">
        <v>161</v>
      </c>
      <c r="E6" s="17" t="s">
        <v>255</v>
      </c>
      <c r="F6" s="5">
        <v>23</v>
      </c>
      <c r="G6" s="5">
        <v>9</v>
      </c>
      <c r="H6" s="253">
        <v>10</v>
      </c>
      <c r="I6" s="210">
        <f t="shared" si="0"/>
        <v>90</v>
      </c>
    </row>
    <row r="7" spans="1:11" ht="59.25" customHeight="1">
      <c r="A7" s="337"/>
      <c r="B7" s="313"/>
      <c r="C7" s="313"/>
      <c r="D7" s="5" t="s">
        <v>162</v>
      </c>
      <c r="E7" s="17" t="s">
        <v>256</v>
      </c>
      <c r="F7" s="5">
        <v>21</v>
      </c>
      <c r="G7" s="5">
        <v>28</v>
      </c>
      <c r="H7" s="253">
        <v>10</v>
      </c>
      <c r="I7" s="210">
        <f t="shared" si="0"/>
        <v>280</v>
      </c>
    </row>
    <row r="8" spans="1:11" ht="54.75" customHeight="1">
      <c r="A8" s="337"/>
      <c r="B8" s="313"/>
      <c r="C8" s="313"/>
      <c r="D8" s="5" t="s">
        <v>163</v>
      </c>
      <c r="E8" s="17" t="s">
        <v>257</v>
      </c>
      <c r="F8" s="5">
        <v>8</v>
      </c>
      <c r="G8" s="5">
        <v>114</v>
      </c>
      <c r="H8" s="253">
        <v>10</v>
      </c>
      <c r="I8" s="210">
        <f t="shared" si="0"/>
        <v>1140</v>
      </c>
    </row>
    <row r="9" spans="1:11" ht="39" customHeight="1">
      <c r="A9" s="337"/>
      <c r="B9" s="313"/>
      <c r="C9" s="313"/>
      <c r="D9" s="5" t="s">
        <v>164</v>
      </c>
      <c r="E9" s="17" t="s">
        <v>258</v>
      </c>
      <c r="F9" s="5">
        <v>12</v>
      </c>
      <c r="G9" s="5">
        <v>175</v>
      </c>
      <c r="H9" s="253">
        <v>10</v>
      </c>
      <c r="I9" s="210">
        <f t="shared" si="0"/>
        <v>1750</v>
      </c>
    </row>
    <row r="10" spans="1:11" ht="40.5" customHeight="1">
      <c r="A10" s="337"/>
      <c r="B10" s="313"/>
      <c r="C10" s="313"/>
      <c r="D10" s="5" t="s">
        <v>165</v>
      </c>
      <c r="E10" s="17" t="s">
        <v>259</v>
      </c>
      <c r="F10" s="5">
        <v>19</v>
      </c>
      <c r="G10" s="5">
        <v>30</v>
      </c>
      <c r="H10" s="253">
        <v>10</v>
      </c>
      <c r="I10" s="210">
        <f t="shared" si="0"/>
        <v>300</v>
      </c>
    </row>
    <row r="11" spans="1:11" ht="39.75" customHeight="1">
      <c r="A11" s="337"/>
      <c r="B11" s="313"/>
      <c r="C11" s="313"/>
      <c r="D11" s="5" t="s">
        <v>166</v>
      </c>
      <c r="E11" s="17" t="s">
        <v>260</v>
      </c>
      <c r="F11" s="5">
        <v>26</v>
      </c>
      <c r="G11" s="5">
        <v>50</v>
      </c>
      <c r="H11" s="253">
        <v>10</v>
      </c>
      <c r="I11" s="210">
        <f t="shared" si="0"/>
        <v>500</v>
      </c>
    </row>
    <row r="12" spans="1:11" ht="54" customHeight="1">
      <c r="A12" s="337"/>
      <c r="B12" s="313"/>
      <c r="C12" s="313"/>
      <c r="D12" s="5" t="s">
        <v>167</v>
      </c>
      <c r="E12" s="17" t="s">
        <v>261</v>
      </c>
      <c r="F12" s="5">
        <v>36</v>
      </c>
      <c r="G12" s="5">
        <v>60</v>
      </c>
      <c r="H12" s="253">
        <v>10</v>
      </c>
      <c r="I12" s="210">
        <f t="shared" si="0"/>
        <v>600</v>
      </c>
    </row>
    <row r="13" spans="1:11" ht="42" customHeight="1">
      <c r="A13" s="337"/>
      <c r="B13" s="313"/>
      <c r="C13" s="313"/>
      <c r="D13" s="5" t="s">
        <v>204</v>
      </c>
      <c r="E13" s="17" t="s">
        <v>262</v>
      </c>
      <c r="F13" s="5">
        <v>8</v>
      </c>
      <c r="G13" s="5">
        <v>600</v>
      </c>
      <c r="H13" s="253">
        <v>10</v>
      </c>
      <c r="I13" s="210">
        <f t="shared" si="0"/>
        <v>6000</v>
      </c>
    </row>
    <row r="14" spans="1:11" ht="33.75" customHeight="1">
      <c r="A14" s="337"/>
      <c r="B14" s="313"/>
      <c r="C14" s="313"/>
      <c r="D14" s="5" t="s">
        <v>218</v>
      </c>
      <c r="E14" s="17" t="s">
        <v>263</v>
      </c>
      <c r="F14" s="5">
        <v>3</v>
      </c>
      <c r="G14" s="5">
        <v>120</v>
      </c>
      <c r="H14" s="253">
        <v>10</v>
      </c>
      <c r="I14" s="210">
        <f t="shared" si="0"/>
        <v>1200</v>
      </c>
    </row>
    <row r="15" spans="1:11" ht="27" customHeight="1">
      <c r="A15" s="308" t="s">
        <v>959</v>
      </c>
      <c r="B15" s="308"/>
      <c r="C15" s="308"/>
      <c r="D15" s="308"/>
      <c r="E15" s="308"/>
      <c r="F15" s="9">
        <f>SUM(F4:F14)</f>
        <v>204</v>
      </c>
      <c r="G15" s="9">
        <f>SUM(G4:G14)</f>
        <v>1222</v>
      </c>
      <c r="H15" s="9"/>
      <c r="I15" s="46">
        <f>SUM(I4:I14)</f>
        <v>12220</v>
      </c>
    </row>
    <row r="17" spans="1:9" ht="27" customHeight="1">
      <c r="A17" s="309" t="s">
        <v>960</v>
      </c>
      <c r="B17" s="309"/>
      <c r="C17" s="309"/>
      <c r="D17" s="309"/>
      <c r="E17" s="309"/>
      <c r="F17" s="13">
        <f>SUM(F4:F14)</f>
        <v>204</v>
      </c>
      <c r="G17" s="13">
        <f>SUM(G4:G14)</f>
        <v>1222</v>
      </c>
      <c r="H17" s="13"/>
      <c r="I17" s="47">
        <f>I15</f>
        <v>12220</v>
      </c>
    </row>
    <row r="19" spans="1:9" ht="15">
      <c r="F19" s="310" t="s">
        <v>170</v>
      </c>
      <c r="G19" s="310"/>
      <c r="H19" s="310"/>
      <c r="I19" s="15">
        <f>I15+I17</f>
        <v>24440</v>
      </c>
    </row>
  </sheetData>
  <mergeCells count="16">
    <mergeCell ref="A1:I1"/>
    <mergeCell ref="I2:I3"/>
    <mergeCell ref="A4:A14"/>
    <mergeCell ref="B4:B14"/>
    <mergeCell ref="C4:C14"/>
    <mergeCell ref="A2:A3"/>
    <mergeCell ref="B2:B3"/>
    <mergeCell ref="C2:C3"/>
    <mergeCell ref="D2:D3"/>
    <mergeCell ref="E2:E3"/>
    <mergeCell ref="A15:E15"/>
    <mergeCell ref="A17:E17"/>
    <mergeCell ref="F19:H19"/>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zoomScale="60" zoomScaleNormal="60" workbookViewId="0">
      <selection activeCell="A4" sqref="A4:A25"/>
    </sheetView>
  </sheetViews>
  <sheetFormatPr defaultRowHeight="14.25"/>
  <cols>
    <col min="1" max="4" width="10.5" customWidth="1"/>
    <col min="5" max="5" width="89.125" customWidth="1"/>
    <col min="6" max="8" width="10.5" customWidth="1"/>
    <col min="9" max="9" width="15.75" bestFit="1" customWidth="1"/>
    <col min="10" max="1025" width="10.5" customWidth="1"/>
  </cols>
  <sheetData>
    <row r="1" spans="1:11">
      <c r="A1" s="312"/>
      <c r="B1" s="312"/>
      <c r="C1" s="312"/>
      <c r="D1" s="312"/>
      <c r="E1" s="312"/>
      <c r="F1" s="312"/>
      <c r="G1" s="312"/>
      <c r="H1" s="312"/>
      <c r="I1" s="312"/>
    </row>
    <row r="2" spans="1:11" ht="28.5" customHeight="1">
      <c r="A2" s="350" t="s">
        <v>1</v>
      </c>
      <c r="B2" s="350" t="s">
        <v>2</v>
      </c>
      <c r="C2" s="350" t="s">
        <v>3</v>
      </c>
      <c r="D2" s="346" t="s">
        <v>153</v>
      </c>
      <c r="E2" s="350" t="s">
        <v>154</v>
      </c>
      <c r="F2" s="346" t="s">
        <v>155</v>
      </c>
      <c r="G2" s="346" t="s">
        <v>156</v>
      </c>
      <c r="H2" s="346" t="s">
        <v>157</v>
      </c>
      <c r="I2" s="346" t="s">
        <v>158</v>
      </c>
    </row>
    <row r="3" spans="1:11">
      <c r="A3" s="350"/>
      <c r="B3" s="350"/>
      <c r="C3" s="350"/>
      <c r="D3" s="350"/>
      <c r="E3" s="350"/>
      <c r="F3" s="346"/>
      <c r="G3" s="346"/>
      <c r="H3" s="346"/>
      <c r="I3" s="346"/>
    </row>
    <row r="4" spans="1:11" ht="60" customHeight="1">
      <c r="A4" s="347">
        <v>10</v>
      </c>
      <c r="B4" s="348">
        <v>10</v>
      </c>
      <c r="C4" s="349" t="s">
        <v>22</v>
      </c>
      <c r="D4" s="60" t="s">
        <v>159</v>
      </c>
      <c r="E4" s="59" t="s">
        <v>264</v>
      </c>
      <c r="F4" s="61">
        <v>7</v>
      </c>
      <c r="G4" s="61">
        <v>40</v>
      </c>
      <c r="H4" s="226">
        <v>14</v>
      </c>
      <c r="I4" s="226">
        <f>G4*H4</f>
        <v>560</v>
      </c>
      <c r="K4" s="254"/>
    </row>
    <row r="5" spans="1:11" ht="60" customHeight="1">
      <c r="A5" s="347"/>
      <c r="B5" s="348"/>
      <c r="C5" s="349"/>
      <c r="D5" s="60" t="s">
        <v>160</v>
      </c>
      <c r="E5" s="59" t="s">
        <v>265</v>
      </c>
      <c r="F5" s="61">
        <v>6</v>
      </c>
      <c r="G5" s="61">
        <v>60</v>
      </c>
      <c r="H5" s="226">
        <v>14</v>
      </c>
      <c r="I5" s="226">
        <f t="shared" ref="I5:I25" si="0">G5*H5</f>
        <v>840</v>
      </c>
    </row>
    <row r="6" spans="1:11" ht="54" customHeight="1">
      <c r="A6" s="347"/>
      <c r="B6" s="348"/>
      <c r="C6" s="349"/>
      <c r="D6" s="60" t="s">
        <v>161</v>
      </c>
      <c r="E6" s="59" t="s">
        <v>266</v>
      </c>
      <c r="F6" s="61">
        <v>7</v>
      </c>
      <c r="G6" s="61">
        <v>80</v>
      </c>
      <c r="H6" s="226">
        <v>14</v>
      </c>
      <c r="I6" s="226">
        <f t="shared" si="0"/>
        <v>1120</v>
      </c>
    </row>
    <row r="7" spans="1:11" ht="130.5" customHeight="1">
      <c r="A7" s="347"/>
      <c r="B7" s="348"/>
      <c r="C7" s="349"/>
      <c r="D7" s="60" t="s">
        <v>162</v>
      </c>
      <c r="E7" s="59" t="s">
        <v>267</v>
      </c>
      <c r="F7" s="61">
        <v>11</v>
      </c>
      <c r="G7" s="61">
        <v>92</v>
      </c>
      <c r="H7" s="226">
        <v>14</v>
      </c>
      <c r="I7" s="226">
        <f t="shared" si="0"/>
        <v>1288</v>
      </c>
    </row>
    <row r="8" spans="1:11" ht="55.5" customHeight="1">
      <c r="A8" s="347"/>
      <c r="B8" s="348"/>
      <c r="C8" s="349"/>
      <c r="D8" s="60" t="s">
        <v>163</v>
      </c>
      <c r="E8" s="59" t="s">
        <v>268</v>
      </c>
      <c r="F8" s="61">
        <v>15</v>
      </c>
      <c r="G8" s="61">
        <v>30</v>
      </c>
      <c r="H8" s="226">
        <v>14</v>
      </c>
      <c r="I8" s="226">
        <f t="shared" si="0"/>
        <v>420</v>
      </c>
    </row>
    <row r="9" spans="1:11" ht="77.25" customHeight="1">
      <c r="A9" s="347"/>
      <c r="B9" s="348"/>
      <c r="C9" s="349"/>
      <c r="D9" s="60" t="s">
        <v>164</v>
      </c>
      <c r="E9" s="59" t="s">
        <v>269</v>
      </c>
      <c r="F9" s="61">
        <v>14</v>
      </c>
      <c r="G9" s="61">
        <v>64</v>
      </c>
      <c r="H9" s="226">
        <v>14</v>
      </c>
      <c r="I9" s="226">
        <f t="shared" si="0"/>
        <v>896</v>
      </c>
    </row>
    <row r="10" spans="1:11" ht="42" customHeight="1">
      <c r="A10" s="347"/>
      <c r="B10" s="348"/>
      <c r="C10" s="349"/>
      <c r="D10" s="60" t="s">
        <v>165</v>
      </c>
      <c r="E10" s="59" t="s">
        <v>270</v>
      </c>
      <c r="F10" s="61">
        <v>15</v>
      </c>
      <c r="G10" s="61">
        <v>10</v>
      </c>
      <c r="H10" s="226">
        <v>14</v>
      </c>
      <c r="I10" s="226">
        <f t="shared" si="0"/>
        <v>140</v>
      </c>
    </row>
    <row r="11" spans="1:11" ht="47.25" customHeight="1">
      <c r="A11" s="347"/>
      <c r="B11" s="348"/>
      <c r="C11" s="349"/>
      <c r="D11" s="60" t="s">
        <v>166</v>
      </c>
      <c r="E11" s="59" t="s">
        <v>271</v>
      </c>
      <c r="F11" s="61">
        <v>17</v>
      </c>
      <c r="G11" s="61">
        <v>10</v>
      </c>
      <c r="H11" s="226">
        <v>14</v>
      </c>
      <c r="I11" s="226">
        <f t="shared" si="0"/>
        <v>140</v>
      </c>
    </row>
    <row r="12" spans="1:11" ht="59.25" customHeight="1">
      <c r="A12" s="347"/>
      <c r="B12" s="348"/>
      <c r="C12" s="349"/>
      <c r="D12" s="60" t="s">
        <v>167</v>
      </c>
      <c r="E12" s="62" t="s">
        <v>272</v>
      </c>
      <c r="F12" s="61">
        <v>7</v>
      </c>
      <c r="G12" s="61">
        <v>17</v>
      </c>
      <c r="H12" s="226">
        <v>14</v>
      </c>
      <c r="I12" s="226">
        <f t="shared" si="0"/>
        <v>238</v>
      </c>
    </row>
    <row r="13" spans="1:11" ht="60.75" customHeight="1">
      <c r="A13" s="347"/>
      <c r="B13" s="348"/>
      <c r="C13" s="349"/>
      <c r="D13" s="63" t="s">
        <v>204</v>
      </c>
      <c r="E13" s="64" t="s">
        <v>273</v>
      </c>
      <c r="F13" s="61">
        <v>18</v>
      </c>
      <c r="G13" s="61">
        <v>34</v>
      </c>
      <c r="H13" s="226">
        <v>14</v>
      </c>
      <c r="I13" s="226">
        <f t="shared" si="0"/>
        <v>476</v>
      </c>
    </row>
    <row r="14" spans="1:11" ht="81.75" customHeight="1">
      <c r="A14" s="347"/>
      <c r="B14" s="348"/>
      <c r="C14" s="349"/>
      <c r="D14" s="60" t="s">
        <v>218</v>
      </c>
      <c r="E14" s="59" t="s">
        <v>274</v>
      </c>
      <c r="F14" s="61">
        <v>10</v>
      </c>
      <c r="G14" s="61">
        <v>84</v>
      </c>
      <c r="H14" s="226">
        <v>14</v>
      </c>
      <c r="I14" s="226">
        <f t="shared" si="0"/>
        <v>1176</v>
      </c>
    </row>
    <row r="15" spans="1:11" ht="107.25" customHeight="1">
      <c r="A15" s="347"/>
      <c r="B15" s="348"/>
      <c r="C15" s="349"/>
      <c r="D15" s="60" t="s">
        <v>231</v>
      </c>
      <c r="E15" s="59" t="s">
        <v>275</v>
      </c>
      <c r="F15" s="61">
        <v>13</v>
      </c>
      <c r="G15" s="61">
        <v>60</v>
      </c>
      <c r="H15" s="226">
        <v>14</v>
      </c>
      <c r="I15" s="226">
        <f t="shared" si="0"/>
        <v>840</v>
      </c>
    </row>
    <row r="16" spans="1:11" ht="111.75" customHeight="1">
      <c r="A16" s="347"/>
      <c r="B16" s="348"/>
      <c r="C16" s="349"/>
      <c r="D16" s="60" t="s">
        <v>249</v>
      </c>
      <c r="E16" s="65" t="s">
        <v>276</v>
      </c>
      <c r="F16" s="66">
        <v>9</v>
      </c>
      <c r="G16" s="61">
        <v>44</v>
      </c>
      <c r="H16" s="226">
        <v>14</v>
      </c>
      <c r="I16" s="226">
        <f t="shared" si="0"/>
        <v>616</v>
      </c>
    </row>
    <row r="17" spans="1:9" ht="60" customHeight="1">
      <c r="A17" s="347"/>
      <c r="B17" s="348"/>
      <c r="C17" s="349"/>
      <c r="D17" s="60" t="s">
        <v>251</v>
      </c>
      <c r="E17" s="59" t="s">
        <v>277</v>
      </c>
      <c r="F17" s="61">
        <v>20</v>
      </c>
      <c r="G17" s="61">
        <v>16</v>
      </c>
      <c r="H17" s="226">
        <v>14</v>
      </c>
      <c r="I17" s="226">
        <f t="shared" si="0"/>
        <v>224</v>
      </c>
    </row>
    <row r="18" spans="1:9" ht="97.5" customHeight="1">
      <c r="A18" s="347"/>
      <c r="B18" s="348"/>
      <c r="C18" s="349"/>
      <c r="D18" s="60" t="s">
        <v>278</v>
      </c>
      <c r="E18" s="59" t="s">
        <v>279</v>
      </c>
      <c r="F18" s="61">
        <v>14</v>
      </c>
      <c r="G18" s="61">
        <v>40</v>
      </c>
      <c r="H18" s="226">
        <v>14</v>
      </c>
      <c r="I18" s="226">
        <f t="shared" si="0"/>
        <v>560</v>
      </c>
    </row>
    <row r="19" spans="1:9" ht="54" customHeight="1">
      <c r="A19" s="347"/>
      <c r="B19" s="348"/>
      <c r="C19" s="349"/>
      <c r="D19" s="60" t="s">
        <v>280</v>
      </c>
      <c r="E19" s="59" t="s">
        <v>281</v>
      </c>
      <c r="F19" s="61">
        <v>7</v>
      </c>
      <c r="G19" s="61">
        <v>131</v>
      </c>
      <c r="H19" s="226">
        <v>14</v>
      </c>
      <c r="I19" s="226">
        <f t="shared" si="0"/>
        <v>1834</v>
      </c>
    </row>
    <row r="20" spans="1:9" ht="60" customHeight="1">
      <c r="A20" s="347"/>
      <c r="B20" s="348"/>
      <c r="C20" s="349"/>
      <c r="D20" s="60" t="s">
        <v>282</v>
      </c>
      <c r="E20" s="59" t="s">
        <v>283</v>
      </c>
      <c r="F20" s="61">
        <v>7</v>
      </c>
      <c r="G20" s="61">
        <v>80</v>
      </c>
      <c r="H20" s="226">
        <v>14</v>
      </c>
      <c r="I20" s="226">
        <f t="shared" si="0"/>
        <v>1120</v>
      </c>
    </row>
    <row r="21" spans="1:9" ht="45.75" customHeight="1">
      <c r="A21" s="347"/>
      <c r="B21" s="348"/>
      <c r="C21" s="349"/>
      <c r="D21" s="60" t="s">
        <v>284</v>
      </c>
      <c r="E21" s="59" t="s">
        <v>285</v>
      </c>
      <c r="F21" s="61">
        <v>3</v>
      </c>
      <c r="G21" s="61">
        <v>76</v>
      </c>
      <c r="H21" s="226">
        <v>14</v>
      </c>
      <c r="I21" s="226">
        <f t="shared" si="0"/>
        <v>1064</v>
      </c>
    </row>
    <row r="22" spans="1:9" ht="63" customHeight="1">
      <c r="A22" s="347"/>
      <c r="B22" s="348"/>
      <c r="C22" s="349"/>
      <c r="D22" s="60" t="s">
        <v>286</v>
      </c>
      <c r="E22" s="59" t="s">
        <v>287</v>
      </c>
      <c r="F22" s="61">
        <v>8</v>
      </c>
      <c r="G22" s="61">
        <v>152</v>
      </c>
      <c r="H22" s="226">
        <v>14</v>
      </c>
      <c r="I22" s="226">
        <f t="shared" si="0"/>
        <v>2128</v>
      </c>
    </row>
    <row r="23" spans="1:9" ht="75" customHeight="1">
      <c r="A23" s="347"/>
      <c r="B23" s="348"/>
      <c r="C23" s="349"/>
      <c r="D23" s="60" t="s">
        <v>288</v>
      </c>
      <c r="E23" s="59" t="s">
        <v>289</v>
      </c>
      <c r="F23" s="61">
        <v>9</v>
      </c>
      <c r="G23" s="61">
        <v>224</v>
      </c>
      <c r="H23" s="226">
        <v>14</v>
      </c>
      <c r="I23" s="226">
        <f t="shared" si="0"/>
        <v>3136</v>
      </c>
    </row>
    <row r="24" spans="1:9" ht="47.25" customHeight="1">
      <c r="A24" s="347"/>
      <c r="B24" s="348"/>
      <c r="C24" s="349"/>
      <c r="D24" s="60" t="s">
        <v>290</v>
      </c>
      <c r="E24" s="59" t="s">
        <v>291</v>
      </c>
      <c r="F24" s="61">
        <v>5</v>
      </c>
      <c r="G24" s="61">
        <v>168</v>
      </c>
      <c r="H24" s="226">
        <v>14</v>
      </c>
      <c r="I24" s="226">
        <f t="shared" si="0"/>
        <v>2352</v>
      </c>
    </row>
    <row r="25" spans="1:9" ht="57.75" customHeight="1">
      <c r="A25" s="347"/>
      <c r="B25" s="348"/>
      <c r="C25" s="349"/>
      <c r="D25" s="60" t="s">
        <v>292</v>
      </c>
      <c r="E25" s="59" t="s">
        <v>293</v>
      </c>
      <c r="F25" s="61">
        <v>4</v>
      </c>
      <c r="G25" s="61">
        <v>230</v>
      </c>
      <c r="H25" s="226">
        <v>14</v>
      </c>
      <c r="I25" s="226">
        <f t="shared" si="0"/>
        <v>3220</v>
      </c>
    </row>
    <row r="26" spans="1:9" ht="15" customHeight="1">
      <c r="A26" s="308" t="s">
        <v>961</v>
      </c>
      <c r="B26" s="308"/>
      <c r="C26" s="308"/>
      <c r="D26" s="308"/>
      <c r="E26" s="308"/>
      <c r="F26" s="9">
        <f>SUM(F4:F25)</f>
        <v>226</v>
      </c>
      <c r="G26" s="9">
        <f>SUM(G4:G25)</f>
        <v>1742</v>
      </c>
      <c r="H26" s="9"/>
      <c r="I26" s="283">
        <f>SUM(I4:I25)</f>
        <v>24388</v>
      </c>
    </row>
    <row r="27" spans="1:9">
      <c r="F27" s="67"/>
      <c r="G27" s="67"/>
      <c r="H27" s="67"/>
      <c r="I27" s="226"/>
    </row>
    <row r="28" spans="1:9" ht="15" customHeight="1">
      <c r="A28" s="345" t="s">
        <v>962</v>
      </c>
      <c r="B28" s="345"/>
      <c r="C28" s="345"/>
      <c r="D28" s="345"/>
      <c r="E28" s="345"/>
      <c r="F28" s="281">
        <f>SUM(F4:F25)</f>
        <v>226</v>
      </c>
      <c r="G28" s="281">
        <f>SUM(G4:G25)</f>
        <v>1742</v>
      </c>
      <c r="H28" s="281"/>
      <c r="I28" s="282">
        <f>I26</f>
        <v>24388</v>
      </c>
    </row>
    <row r="29" spans="1:9">
      <c r="I29" s="226"/>
    </row>
    <row r="30" spans="1:9" ht="15">
      <c r="F30" s="310" t="s">
        <v>170</v>
      </c>
      <c r="G30" s="310"/>
      <c r="H30" s="310"/>
      <c r="I30" s="284">
        <f>I26+I28</f>
        <v>48776</v>
      </c>
    </row>
  </sheetData>
  <mergeCells count="16">
    <mergeCell ref="A1:I1"/>
    <mergeCell ref="I2:I3"/>
    <mergeCell ref="A4:A25"/>
    <mergeCell ref="B4:B25"/>
    <mergeCell ref="C4:C25"/>
    <mergeCell ref="A2:A3"/>
    <mergeCell ref="B2:B3"/>
    <mergeCell ref="C2:C3"/>
    <mergeCell ref="D2:D3"/>
    <mergeCell ref="E2:E3"/>
    <mergeCell ref="A26:E26"/>
    <mergeCell ref="A28:E28"/>
    <mergeCell ref="F30:H3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&amp;C&amp;10&amp;A</oddHeader>
    <oddFooter>&amp;C&amp;10Página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zoomScale="75" zoomScaleNormal="75" workbookViewId="0">
      <selection activeCell="J1" sqref="A1:XFD20"/>
    </sheetView>
  </sheetViews>
  <sheetFormatPr defaultRowHeight="14.25"/>
  <cols>
    <col min="1" max="4" width="10.5" customWidth="1"/>
    <col min="5" max="5" width="73.25" customWidth="1"/>
    <col min="6" max="8" width="10.5" customWidth="1"/>
    <col min="9" max="9" width="16.375" customWidth="1"/>
    <col min="10"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26.65" customHeight="1">
      <c r="A4" s="337">
        <v>11</v>
      </c>
      <c r="B4" s="313">
        <v>11</v>
      </c>
      <c r="C4" s="313" t="s">
        <v>24</v>
      </c>
      <c r="D4" s="5" t="s">
        <v>159</v>
      </c>
      <c r="E4" s="17" t="s">
        <v>294</v>
      </c>
      <c r="F4" s="5">
        <v>9</v>
      </c>
      <c r="G4" s="5">
        <v>150</v>
      </c>
      <c r="H4" s="7">
        <v>5.5</v>
      </c>
      <c r="I4" s="7">
        <f t="shared" ref="I4:I25" si="0">H4*G4</f>
        <v>825</v>
      </c>
      <c r="K4" s="28"/>
    </row>
    <row r="5" spans="1:11" ht="34.5" customHeight="1">
      <c r="A5" s="337"/>
      <c r="B5" s="313"/>
      <c r="C5" s="313"/>
      <c r="D5" s="5" t="s">
        <v>160</v>
      </c>
      <c r="E5" s="17" t="s">
        <v>295</v>
      </c>
      <c r="F5" s="5">
        <v>4</v>
      </c>
      <c r="G5" s="5">
        <v>170</v>
      </c>
      <c r="H5" s="253">
        <v>5.5</v>
      </c>
      <c r="I5" s="7">
        <f t="shared" si="0"/>
        <v>935</v>
      </c>
    </row>
    <row r="6" spans="1:11" ht="29.25" customHeight="1">
      <c r="A6" s="337"/>
      <c r="B6" s="313"/>
      <c r="C6" s="313"/>
      <c r="D6" s="5" t="s">
        <v>161</v>
      </c>
      <c r="E6" s="17" t="s">
        <v>296</v>
      </c>
      <c r="F6" s="5">
        <v>8</v>
      </c>
      <c r="G6" s="5">
        <v>140</v>
      </c>
      <c r="H6" s="253">
        <v>8.3000000000000007</v>
      </c>
      <c r="I6" s="7">
        <f t="shared" si="0"/>
        <v>1162</v>
      </c>
    </row>
    <row r="7" spans="1:11" ht="28.5" customHeight="1">
      <c r="A7" s="337"/>
      <c r="B7" s="313"/>
      <c r="C7" s="313"/>
      <c r="D7" s="5" t="s">
        <v>162</v>
      </c>
      <c r="E7" s="17" t="s">
        <v>297</v>
      </c>
      <c r="F7" s="5">
        <v>8</v>
      </c>
      <c r="G7" s="5">
        <v>150</v>
      </c>
      <c r="H7" s="253">
        <v>8.3000000000000007</v>
      </c>
      <c r="I7" s="7">
        <f t="shared" si="0"/>
        <v>1245</v>
      </c>
    </row>
    <row r="8" spans="1:11" ht="22.5" customHeight="1">
      <c r="A8" s="337"/>
      <c r="B8" s="313"/>
      <c r="C8" s="313"/>
      <c r="D8" s="5" t="s">
        <v>163</v>
      </c>
      <c r="E8" s="17" t="s">
        <v>298</v>
      </c>
      <c r="F8" s="5">
        <v>3</v>
      </c>
      <c r="G8" s="5">
        <v>115</v>
      </c>
      <c r="H8" s="253">
        <v>8.3000000000000007</v>
      </c>
      <c r="I8" s="7">
        <f t="shared" si="0"/>
        <v>954.50000000000011</v>
      </c>
    </row>
    <row r="9" spans="1:11" ht="25.5" customHeight="1">
      <c r="A9" s="337"/>
      <c r="B9" s="313"/>
      <c r="C9" s="313"/>
      <c r="D9" s="5" t="s">
        <v>164</v>
      </c>
      <c r="E9" s="17" t="s">
        <v>299</v>
      </c>
      <c r="F9" s="5">
        <v>4</v>
      </c>
      <c r="G9" s="5">
        <v>170</v>
      </c>
      <c r="H9" s="253">
        <v>5.5</v>
      </c>
      <c r="I9" s="7">
        <f t="shared" si="0"/>
        <v>935</v>
      </c>
    </row>
    <row r="10" spans="1:11" ht="23.25" customHeight="1">
      <c r="A10" s="337"/>
      <c r="B10" s="313"/>
      <c r="C10" s="313"/>
      <c r="D10" s="5" t="s">
        <v>165</v>
      </c>
      <c r="E10" s="17" t="s">
        <v>300</v>
      </c>
      <c r="F10" s="5">
        <v>3</v>
      </c>
      <c r="G10" s="5">
        <v>110</v>
      </c>
      <c r="H10" s="253">
        <v>8.3000000000000007</v>
      </c>
      <c r="I10" s="7">
        <f t="shared" si="0"/>
        <v>913.00000000000011</v>
      </c>
    </row>
    <row r="11" spans="1:11" ht="29.25" customHeight="1">
      <c r="A11" s="337"/>
      <c r="B11" s="313"/>
      <c r="C11" s="313"/>
      <c r="D11" s="5" t="s">
        <v>166</v>
      </c>
      <c r="E11" s="17" t="s">
        <v>301</v>
      </c>
      <c r="F11" s="5">
        <v>6</v>
      </c>
      <c r="G11" s="5">
        <v>25</v>
      </c>
      <c r="H11" s="253">
        <v>8.3000000000000007</v>
      </c>
      <c r="I11" s="7">
        <f t="shared" si="0"/>
        <v>207.50000000000003</v>
      </c>
    </row>
    <row r="12" spans="1:11" ht="25.5" customHeight="1">
      <c r="A12" s="337"/>
      <c r="B12" s="313"/>
      <c r="C12" s="313"/>
      <c r="D12" s="5" t="s">
        <v>167</v>
      </c>
      <c r="E12" s="17" t="s">
        <v>302</v>
      </c>
      <c r="F12" s="5">
        <v>4</v>
      </c>
      <c r="G12" s="5">
        <v>155</v>
      </c>
      <c r="H12" s="253">
        <v>8.3000000000000007</v>
      </c>
      <c r="I12" s="7">
        <f t="shared" si="0"/>
        <v>1286.5</v>
      </c>
    </row>
    <row r="13" spans="1:11" ht="27" customHeight="1">
      <c r="A13" s="337"/>
      <c r="B13" s="313"/>
      <c r="C13" s="313"/>
      <c r="D13" s="5" t="s">
        <v>204</v>
      </c>
      <c r="E13" s="68" t="s">
        <v>303</v>
      </c>
      <c r="F13" s="5">
        <v>4</v>
      </c>
      <c r="G13" s="5">
        <v>155</v>
      </c>
      <c r="H13" s="253">
        <v>8.3000000000000007</v>
      </c>
      <c r="I13" s="7">
        <f t="shared" si="0"/>
        <v>1286.5</v>
      </c>
    </row>
    <row r="14" spans="1:11" ht="24" customHeight="1">
      <c r="A14" s="337"/>
      <c r="B14" s="313"/>
      <c r="C14" s="313"/>
      <c r="D14" s="5" t="s">
        <v>218</v>
      </c>
      <c r="E14" s="17" t="s">
        <v>304</v>
      </c>
      <c r="F14" s="5">
        <v>24</v>
      </c>
      <c r="G14" s="5">
        <v>30</v>
      </c>
      <c r="H14" s="7">
        <v>8.3000000000000007</v>
      </c>
      <c r="I14" s="7">
        <f t="shared" si="0"/>
        <v>249.00000000000003</v>
      </c>
      <c r="K14" s="28"/>
    </row>
    <row r="15" spans="1:11" ht="26.25" customHeight="1">
      <c r="A15" s="337"/>
      <c r="B15" s="313"/>
      <c r="C15" s="313"/>
      <c r="D15" s="5" t="s">
        <v>231</v>
      </c>
      <c r="E15" s="17" t="s">
        <v>305</v>
      </c>
      <c r="F15" s="5">
        <v>25</v>
      </c>
      <c r="G15" s="5">
        <v>20</v>
      </c>
      <c r="H15" s="253">
        <v>8.3000000000000007</v>
      </c>
      <c r="I15" s="7">
        <f t="shared" si="0"/>
        <v>166</v>
      </c>
    </row>
    <row r="16" spans="1:11" ht="24.75" customHeight="1">
      <c r="A16" s="337"/>
      <c r="B16" s="313"/>
      <c r="C16" s="313"/>
      <c r="D16" s="5" t="s">
        <v>249</v>
      </c>
      <c r="E16" s="17" t="s">
        <v>306</v>
      </c>
      <c r="F16" s="5">
        <v>22</v>
      </c>
      <c r="G16" s="5">
        <v>18</v>
      </c>
      <c r="H16" s="253">
        <v>8.3000000000000007</v>
      </c>
      <c r="I16" s="7">
        <f>H16*G16</f>
        <v>149.4</v>
      </c>
    </row>
    <row r="17" spans="1:9" ht="23.25" customHeight="1">
      <c r="A17" s="337"/>
      <c r="B17" s="313"/>
      <c r="C17" s="313"/>
      <c r="D17" s="5" t="s">
        <v>251</v>
      </c>
      <c r="E17" s="17" t="s">
        <v>307</v>
      </c>
      <c r="F17" s="5">
        <v>21</v>
      </c>
      <c r="G17" s="5">
        <v>15</v>
      </c>
      <c r="H17" s="253">
        <v>8.3000000000000007</v>
      </c>
      <c r="I17" s="7">
        <f t="shared" si="0"/>
        <v>124.50000000000001</v>
      </c>
    </row>
    <row r="18" spans="1:9" ht="24.75" customHeight="1">
      <c r="A18" s="337"/>
      <c r="B18" s="313"/>
      <c r="C18" s="313"/>
      <c r="D18" s="5" t="s">
        <v>278</v>
      </c>
      <c r="E18" s="17" t="s">
        <v>308</v>
      </c>
      <c r="F18" s="5">
        <v>21</v>
      </c>
      <c r="G18" s="5">
        <v>20</v>
      </c>
      <c r="H18" s="253">
        <v>8.3000000000000007</v>
      </c>
      <c r="I18" s="7">
        <f t="shared" si="0"/>
        <v>166</v>
      </c>
    </row>
    <row r="19" spans="1:9" ht="27" customHeight="1">
      <c r="A19" s="337"/>
      <c r="B19" s="313"/>
      <c r="C19" s="313"/>
      <c r="D19" s="5" t="s">
        <v>280</v>
      </c>
      <c r="E19" s="17" t="s">
        <v>309</v>
      </c>
      <c r="F19" s="5">
        <v>21</v>
      </c>
      <c r="G19" s="5">
        <v>20</v>
      </c>
      <c r="H19" s="253">
        <v>8.3000000000000007</v>
      </c>
      <c r="I19" s="7">
        <f t="shared" si="0"/>
        <v>166</v>
      </c>
    </row>
    <row r="20" spans="1:9" ht="26.25" customHeight="1">
      <c r="A20" s="337"/>
      <c r="B20" s="313"/>
      <c r="C20" s="313"/>
      <c r="D20" s="5" t="s">
        <v>310</v>
      </c>
      <c r="E20" s="17" t="s">
        <v>311</v>
      </c>
      <c r="F20" s="5">
        <v>2</v>
      </c>
      <c r="G20" s="5">
        <v>30</v>
      </c>
      <c r="H20" s="253">
        <v>8.3000000000000007</v>
      </c>
      <c r="I20" s="7">
        <f t="shared" si="0"/>
        <v>249.00000000000003</v>
      </c>
    </row>
    <row r="21" spans="1:9" ht="32.25" customHeight="1">
      <c r="A21" s="337"/>
      <c r="B21" s="313"/>
      <c r="C21" s="313"/>
      <c r="D21" s="5" t="s">
        <v>284</v>
      </c>
      <c r="E21" s="17" t="s">
        <v>312</v>
      </c>
      <c r="F21" s="5">
        <v>5</v>
      </c>
      <c r="G21" s="5">
        <v>320</v>
      </c>
      <c r="H21" s="253">
        <v>5.5</v>
      </c>
      <c r="I21" s="7">
        <f t="shared" si="0"/>
        <v>1760</v>
      </c>
    </row>
    <row r="22" spans="1:9" ht="31.5" customHeight="1">
      <c r="A22" s="337"/>
      <c r="B22" s="313"/>
      <c r="C22" s="313"/>
      <c r="D22" s="5" t="s">
        <v>286</v>
      </c>
      <c r="E22" s="17" t="s">
        <v>313</v>
      </c>
      <c r="F22" s="5">
        <v>6</v>
      </c>
      <c r="G22" s="5">
        <v>115</v>
      </c>
      <c r="H22" s="253">
        <v>8.3000000000000007</v>
      </c>
      <c r="I22" s="7">
        <f t="shared" si="0"/>
        <v>954.50000000000011</v>
      </c>
    </row>
    <row r="23" spans="1:9" ht="28.5" customHeight="1">
      <c r="A23" s="337"/>
      <c r="B23" s="313"/>
      <c r="C23" s="313"/>
      <c r="D23" s="5" t="s">
        <v>288</v>
      </c>
      <c r="E23" s="17" t="s">
        <v>314</v>
      </c>
      <c r="F23" s="5">
        <v>4</v>
      </c>
      <c r="G23" s="5">
        <v>170</v>
      </c>
      <c r="H23" s="253">
        <v>8.3000000000000007</v>
      </c>
      <c r="I23" s="7">
        <f t="shared" si="0"/>
        <v>1411.0000000000002</v>
      </c>
    </row>
    <row r="24" spans="1:9" ht="24.75" customHeight="1">
      <c r="A24" s="337"/>
      <c r="B24" s="313"/>
      <c r="C24" s="313"/>
      <c r="D24" s="5" t="s">
        <v>290</v>
      </c>
      <c r="E24" s="17" t="s">
        <v>315</v>
      </c>
      <c r="F24" s="5">
        <v>7</v>
      </c>
      <c r="G24" s="5">
        <v>90</v>
      </c>
      <c r="H24" s="7">
        <v>5.5</v>
      </c>
      <c r="I24" s="7">
        <f t="shared" si="0"/>
        <v>495</v>
      </c>
    </row>
    <row r="25" spans="1:9" ht="23.25" customHeight="1">
      <c r="A25" s="337"/>
      <c r="B25" s="313"/>
      <c r="C25" s="313"/>
      <c r="D25" s="5" t="s">
        <v>292</v>
      </c>
      <c r="E25" s="17" t="s">
        <v>316</v>
      </c>
      <c r="F25" s="5">
        <v>9</v>
      </c>
      <c r="G25" s="5">
        <v>91</v>
      </c>
      <c r="H25" s="7">
        <v>5.5</v>
      </c>
      <c r="I25" s="7">
        <f t="shared" si="0"/>
        <v>500.5</v>
      </c>
    </row>
    <row r="26" spans="1:9" ht="15" customHeight="1">
      <c r="A26" s="351" t="s">
        <v>963</v>
      </c>
      <c r="B26" s="308"/>
      <c r="C26" s="308"/>
      <c r="D26" s="308"/>
      <c r="E26" s="308"/>
      <c r="F26" s="9">
        <f>SUM(F4:F25)</f>
        <v>220</v>
      </c>
      <c r="G26" s="9">
        <f>SUM(G4:G25)</f>
        <v>2279</v>
      </c>
      <c r="H26" s="9"/>
      <c r="I26" s="46">
        <f>SUM(I4:I25)</f>
        <v>16140.9</v>
      </c>
    </row>
    <row r="28" spans="1:9" ht="15" customHeight="1">
      <c r="A28" s="352" t="s">
        <v>964</v>
      </c>
      <c r="B28" s="309"/>
      <c r="C28" s="309"/>
      <c r="D28" s="309"/>
      <c r="E28" s="309"/>
      <c r="F28" s="13">
        <f>SUM(F4:F25)</f>
        <v>220</v>
      </c>
      <c r="G28" s="13">
        <f>SUM(G4:G25)</f>
        <v>2279</v>
      </c>
      <c r="H28" s="13"/>
      <c r="I28" s="47">
        <f>I26</f>
        <v>16140.9</v>
      </c>
    </row>
    <row r="30" spans="1:9" ht="15">
      <c r="F30" s="310" t="s">
        <v>170</v>
      </c>
      <c r="G30" s="310"/>
      <c r="H30" s="310"/>
      <c r="I30" s="227">
        <f>I26+I28</f>
        <v>32281.8</v>
      </c>
    </row>
  </sheetData>
  <mergeCells count="16">
    <mergeCell ref="A1:I1"/>
    <mergeCell ref="I2:I3"/>
    <mergeCell ref="A4:A25"/>
    <mergeCell ref="B4:B25"/>
    <mergeCell ref="C4:C25"/>
    <mergeCell ref="A2:A3"/>
    <mergeCell ref="B2:B3"/>
    <mergeCell ref="C2:C3"/>
    <mergeCell ref="D2:D3"/>
    <mergeCell ref="E2:E3"/>
    <mergeCell ref="A26:E26"/>
    <mergeCell ref="A28:E28"/>
    <mergeCell ref="F30:H3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4" zoomScale="75" zoomScaleNormal="75" workbookViewId="0">
      <selection activeCell="A4" sqref="A4:A18"/>
    </sheetView>
  </sheetViews>
  <sheetFormatPr defaultRowHeight="14.25"/>
  <cols>
    <col min="1" max="4" width="10.5" customWidth="1"/>
    <col min="5" max="5" width="89.75" customWidth="1"/>
    <col min="6" max="8" width="10.5" customWidth="1"/>
    <col min="9" max="9" width="14.5" customWidth="1"/>
    <col min="10" max="1020" width="10.5" customWidth="1"/>
  </cols>
  <sheetData>
    <row r="1" spans="1:9">
      <c r="A1" s="318"/>
      <c r="B1" s="318"/>
      <c r="C1" s="318"/>
      <c r="D1" s="318"/>
      <c r="E1" s="318"/>
      <c r="F1" s="318"/>
      <c r="G1" s="318"/>
      <c r="H1" s="318"/>
      <c r="I1" s="318"/>
    </row>
    <row r="2" spans="1:9" ht="30.6" customHeight="1">
      <c r="A2" s="317" t="s">
        <v>1</v>
      </c>
      <c r="B2" s="317" t="s">
        <v>2</v>
      </c>
      <c r="C2" s="317" t="s">
        <v>3</v>
      </c>
      <c r="D2" s="317" t="s">
        <v>153</v>
      </c>
      <c r="E2" s="317" t="s">
        <v>154</v>
      </c>
      <c r="F2" s="317" t="s">
        <v>155</v>
      </c>
      <c r="G2" s="317" t="s">
        <v>156</v>
      </c>
      <c r="H2" s="317" t="s">
        <v>157</v>
      </c>
      <c r="I2" s="317" t="s">
        <v>158</v>
      </c>
    </row>
    <row r="3" spans="1:9" ht="33" customHeight="1">
      <c r="A3" s="317"/>
      <c r="B3" s="317"/>
      <c r="C3" s="317"/>
      <c r="D3" s="317"/>
      <c r="E3" s="317"/>
      <c r="F3" s="317"/>
      <c r="G3" s="317"/>
      <c r="H3" s="317"/>
      <c r="I3" s="317"/>
    </row>
    <row r="4" spans="1:9" ht="46.15" customHeight="1">
      <c r="A4" s="337">
        <v>12</v>
      </c>
      <c r="B4" s="313">
        <v>12</v>
      </c>
      <c r="C4" s="5" t="s">
        <v>26</v>
      </c>
      <c r="D4" s="5" t="s">
        <v>159</v>
      </c>
      <c r="E4" s="16" t="s">
        <v>317</v>
      </c>
      <c r="F4" s="5">
        <v>11</v>
      </c>
      <c r="G4" s="5">
        <v>7</v>
      </c>
      <c r="H4" s="7">
        <v>30</v>
      </c>
      <c r="I4" s="7">
        <f>G4*H4</f>
        <v>210</v>
      </c>
    </row>
    <row r="5" spans="1:9" ht="60.6" customHeight="1">
      <c r="A5" s="337"/>
      <c r="B5" s="313"/>
      <c r="C5" s="5" t="s">
        <v>26</v>
      </c>
      <c r="D5" s="5" t="s">
        <v>160</v>
      </c>
      <c r="E5" s="16" t="s">
        <v>318</v>
      </c>
      <c r="F5" s="5">
        <v>23</v>
      </c>
      <c r="G5" s="5">
        <v>11</v>
      </c>
      <c r="H5" s="7">
        <v>19</v>
      </c>
      <c r="I5" s="210">
        <f t="shared" ref="I5:I18" si="0">G5*H5</f>
        <v>209</v>
      </c>
    </row>
    <row r="6" spans="1:9" ht="51" customHeight="1">
      <c r="A6" s="337"/>
      <c r="B6" s="313"/>
      <c r="C6" s="5" t="s">
        <v>26</v>
      </c>
      <c r="D6" s="5" t="s">
        <v>161</v>
      </c>
      <c r="E6" s="6" t="s">
        <v>319</v>
      </c>
      <c r="F6" s="5">
        <v>29</v>
      </c>
      <c r="G6" s="5">
        <v>20</v>
      </c>
      <c r="H6" s="7">
        <v>15.97</v>
      </c>
      <c r="I6" s="210">
        <f t="shared" si="0"/>
        <v>319.40000000000003</v>
      </c>
    </row>
    <row r="7" spans="1:9" ht="67.900000000000006" customHeight="1">
      <c r="A7" s="337"/>
      <c r="B7" s="313"/>
      <c r="C7" s="5" t="s">
        <v>26</v>
      </c>
      <c r="D7" s="5" t="s">
        <v>162</v>
      </c>
      <c r="E7" s="6" t="s">
        <v>320</v>
      </c>
      <c r="F7" s="5">
        <v>12</v>
      </c>
      <c r="G7" s="5">
        <v>560</v>
      </c>
      <c r="H7" s="7">
        <v>10</v>
      </c>
      <c r="I7" s="210">
        <f t="shared" si="0"/>
        <v>5600</v>
      </c>
    </row>
    <row r="8" spans="1:9" ht="57" customHeight="1">
      <c r="A8" s="337"/>
      <c r="B8" s="313"/>
      <c r="C8" s="5" t="s">
        <v>26</v>
      </c>
      <c r="D8" s="5" t="s">
        <v>163</v>
      </c>
      <c r="E8" s="6" t="s">
        <v>321</v>
      </c>
      <c r="F8" s="5">
        <v>6</v>
      </c>
      <c r="G8" s="5">
        <v>200</v>
      </c>
      <c r="H8" s="7">
        <v>10</v>
      </c>
      <c r="I8" s="210">
        <f t="shared" si="0"/>
        <v>2000</v>
      </c>
    </row>
    <row r="9" spans="1:9" ht="70.150000000000006" customHeight="1">
      <c r="A9" s="337"/>
      <c r="B9" s="313"/>
      <c r="C9" s="5" t="s">
        <v>26</v>
      </c>
      <c r="D9" s="5" t="s">
        <v>164</v>
      </c>
      <c r="E9" s="6" t="s">
        <v>322</v>
      </c>
      <c r="F9" s="5">
        <v>8</v>
      </c>
      <c r="G9" s="5">
        <v>200</v>
      </c>
      <c r="H9" s="7">
        <v>9</v>
      </c>
      <c r="I9" s="210">
        <f t="shared" si="0"/>
        <v>1800</v>
      </c>
    </row>
    <row r="10" spans="1:9" ht="50.45" customHeight="1">
      <c r="A10" s="337"/>
      <c r="B10" s="313"/>
      <c r="C10" s="5" t="s">
        <v>26</v>
      </c>
      <c r="D10" s="5" t="s">
        <v>165</v>
      </c>
      <c r="E10" s="6" t="s">
        <v>323</v>
      </c>
      <c r="F10" s="5">
        <v>7</v>
      </c>
      <c r="G10" s="5">
        <v>100</v>
      </c>
      <c r="H10" s="7">
        <v>11.05</v>
      </c>
      <c r="I10" s="210">
        <f t="shared" si="0"/>
        <v>1105</v>
      </c>
    </row>
    <row r="11" spans="1:9" ht="43.9" customHeight="1">
      <c r="A11" s="337"/>
      <c r="B11" s="313"/>
      <c r="C11" s="5" t="s">
        <v>26</v>
      </c>
      <c r="D11" s="5" t="s">
        <v>166</v>
      </c>
      <c r="E11" s="6" t="s">
        <v>324</v>
      </c>
      <c r="F11" s="5">
        <v>4</v>
      </c>
      <c r="G11" s="5">
        <v>720</v>
      </c>
      <c r="H11" s="7">
        <v>8.5</v>
      </c>
      <c r="I11" s="210">
        <f t="shared" si="0"/>
        <v>6120</v>
      </c>
    </row>
    <row r="12" spans="1:9" ht="45" customHeight="1">
      <c r="A12" s="337"/>
      <c r="B12" s="313"/>
      <c r="C12" s="5" t="s">
        <v>26</v>
      </c>
      <c r="D12" s="5" t="s">
        <v>167</v>
      </c>
      <c r="E12" s="6" t="s">
        <v>325</v>
      </c>
      <c r="F12" s="5">
        <v>5</v>
      </c>
      <c r="G12" s="5">
        <v>480</v>
      </c>
      <c r="H12" s="7">
        <v>11.5</v>
      </c>
      <c r="I12" s="210">
        <f t="shared" si="0"/>
        <v>5520</v>
      </c>
    </row>
    <row r="13" spans="1:9" ht="48" customHeight="1">
      <c r="A13" s="337"/>
      <c r="B13" s="313"/>
      <c r="C13" s="5" t="s">
        <v>26</v>
      </c>
      <c r="D13" s="5" t="s">
        <v>204</v>
      </c>
      <c r="E13" s="6" t="s">
        <v>326</v>
      </c>
      <c r="F13" s="5">
        <v>5</v>
      </c>
      <c r="G13" s="5">
        <v>220</v>
      </c>
      <c r="H13" s="7">
        <v>8.8800000000000008</v>
      </c>
      <c r="I13" s="210">
        <f t="shared" si="0"/>
        <v>1953.6000000000001</v>
      </c>
    </row>
    <row r="14" spans="1:9" ht="57.6" customHeight="1">
      <c r="A14" s="337"/>
      <c r="B14" s="313"/>
      <c r="C14" s="5" t="s">
        <v>327</v>
      </c>
      <c r="D14" s="5" t="s">
        <v>218</v>
      </c>
      <c r="E14" s="6" t="s">
        <v>328</v>
      </c>
      <c r="F14" s="5">
        <v>14</v>
      </c>
      <c r="G14" s="5">
        <v>600</v>
      </c>
      <c r="H14" s="7">
        <v>10</v>
      </c>
      <c r="I14" s="210">
        <f t="shared" si="0"/>
        <v>6000</v>
      </c>
    </row>
    <row r="15" spans="1:9" ht="51" customHeight="1">
      <c r="A15" s="337"/>
      <c r="B15" s="313"/>
      <c r="C15" s="5" t="s">
        <v>329</v>
      </c>
      <c r="D15" s="5" t="s">
        <v>231</v>
      </c>
      <c r="E15" s="6" t="s">
        <v>330</v>
      </c>
      <c r="F15" s="5">
        <v>18</v>
      </c>
      <c r="G15" s="5">
        <v>480</v>
      </c>
      <c r="H15" s="7">
        <v>9</v>
      </c>
      <c r="I15" s="210">
        <f t="shared" si="0"/>
        <v>4320</v>
      </c>
    </row>
    <row r="16" spans="1:9" ht="51" customHeight="1">
      <c r="A16" s="337"/>
      <c r="B16" s="313"/>
      <c r="C16" s="5" t="s">
        <v>329</v>
      </c>
      <c r="D16" s="5" t="s">
        <v>249</v>
      </c>
      <c r="E16" s="6" t="s">
        <v>331</v>
      </c>
      <c r="F16" s="5">
        <v>5</v>
      </c>
      <c r="G16" s="5">
        <v>470</v>
      </c>
      <c r="H16" s="7">
        <v>9</v>
      </c>
      <c r="I16" s="210">
        <f t="shared" si="0"/>
        <v>4230</v>
      </c>
    </row>
    <row r="17" spans="1:9" ht="43.9" customHeight="1">
      <c r="A17" s="337"/>
      <c r="B17" s="313"/>
      <c r="C17" s="5" t="s">
        <v>332</v>
      </c>
      <c r="D17" s="5" t="s">
        <v>251</v>
      </c>
      <c r="E17" s="6" t="s">
        <v>333</v>
      </c>
      <c r="F17" s="5">
        <v>9</v>
      </c>
      <c r="G17" s="5">
        <v>190</v>
      </c>
      <c r="H17" s="7">
        <v>11.6</v>
      </c>
      <c r="I17" s="210">
        <f t="shared" si="0"/>
        <v>2204</v>
      </c>
    </row>
    <row r="18" spans="1:9" ht="57.6" customHeight="1">
      <c r="A18" s="337"/>
      <c r="B18" s="313"/>
      <c r="C18" s="5" t="s">
        <v>332</v>
      </c>
      <c r="D18" s="5" t="s">
        <v>278</v>
      </c>
      <c r="E18" s="6" t="s">
        <v>334</v>
      </c>
      <c r="F18" s="5">
        <v>10</v>
      </c>
      <c r="G18" s="21">
        <v>150</v>
      </c>
      <c r="H18" s="7">
        <v>13.26</v>
      </c>
      <c r="I18" s="210">
        <f t="shared" si="0"/>
        <v>1989</v>
      </c>
    </row>
    <row r="19" spans="1:9" ht="27.6" customHeight="1">
      <c r="A19" s="353" t="s">
        <v>965</v>
      </c>
      <c r="B19" s="314"/>
      <c r="C19" s="314"/>
      <c r="D19" s="314"/>
      <c r="E19" s="314"/>
      <c r="F19" s="23">
        <f>SUM(F4:F18)</f>
        <v>166</v>
      </c>
      <c r="G19" s="23">
        <f>SUM(G4:G18)</f>
        <v>4408</v>
      </c>
      <c r="H19" s="24"/>
      <c r="I19" s="24">
        <f>SUM(I4:I18)</f>
        <v>43580</v>
      </c>
    </row>
    <row r="21" spans="1:9" ht="27.6" customHeight="1">
      <c r="A21" s="354" t="s">
        <v>966</v>
      </c>
      <c r="B21" s="315"/>
      <c r="C21" s="315"/>
      <c r="D21" s="315"/>
      <c r="E21" s="315"/>
      <c r="F21" s="25">
        <f>SUM(F4:F18)</f>
        <v>166</v>
      </c>
      <c r="G21" s="25">
        <f>SUM(G4:G18)</f>
        <v>4408</v>
      </c>
      <c r="H21" s="24"/>
      <c r="I21" s="24">
        <f>I19</f>
        <v>43580</v>
      </c>
    </row>
    <row r="23" spans="1:9" ht="15">
      <c r="F23" s="316" t="s">
        <v>170</v>
      </c>
      <c r="G23" s="316"/>
      <c r="H23" s="316"/>
      <c r="I23" s="69">
        <f>I21+I19</f>
        <v>87160</v>
      </c>
    </row>
  </sheetData>
  <mergeCells count="15">
    <mergeCell ref="A1:I1"/>
    <mergeCell ref="I2:I3"/>
    <mergeCell ref="A4:A18"/>
    <mergeCell ref="B4:B18"/>
    <mergeCell ref="A2:A3"/>
    <mergeCell ref="B2:B3"/>
    <mergeCell ref="C2:C3"/>
    <mergeCell ref="D2:D3"/>
    <mergeCell ref="E2:E3"/>
    <mergeCell ref="A19:E19"/>
    <mergeCell ref="A21:E21"/>
    <mergeCell ref="F23:H2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4" zoomScale="75" zoomScaleNormal="75" workbookViewId="0">
      <selection activeCell="A4" sqref="A4:A22"/>
    </sheetView>
  </sheetViews>
  <sheetFormatPr defaultRowHeight="14.25"/>
  <cols>
    <col min="1" max="4" width="10.5" customWidth="1"/>
    <col min="5" max="5" width="83.5" customWidth="1"/>
    <col min="6" max="8" width="10.5" customWidth="1"/>
    <col min="9" max="9" width="13" customWidth="1"/>
    <col min="10" max="13" width="10.5" customWidth="1"/>
    <col min="14" max="14" width="22.5" customWidth="1"/>
    <col min="15" max="1025" width="10.5" customWidth="1"/>
  </cols>
  <sheetData>
    <row r="1" spans="1:11">
      <c r="A1" s="344"/>
      <c r="B1" s="344"/>
      <c r="C1" s="344"/>
      <c r="D1" s="344"/>
      <c r="E1" s="344"/>
      <c r="F1" s="344"/>
      <c r="G1" s="344"/>
      <c r="H1" s="344"/>
      <c r="I1" s="344"/>
    </row>
    <row r="2" spans="1:11" ht="21.75" customHeight="1">
      <c r="A2" s="341" t="s">
        <v>1</v>
      </c>
      <c r="B2" s="341" t="s">
        <v>2</v>
      </c>
      <c r="C2" s="341" t="s">
        <v>3</v>
      </c>
      <c r="D2" s="341" t="s">
        <v>153</v>
      </c>
      <c r="E2" s="341" t="s">
        <v>154</v>
      </c>
      <c r="F2" s="341" t="s">
        <v>155</v>
      </c>
      <c r="G2" s="341" t="s">
        <v>156</v>
      </c>
      <c r="H2" s="341" t="s">
        <v>235</v>
      </c>
      <c r="I2" s="341" t="s">
        <v>4</v>
      </c>
    </row>
    <row r="3" spans="1:11" ht="21.75" customHeight="1">
      <c r="A3" s="341"/>
      <c r="B3" s="341"/>
      <c r="C3" s="341"/>
      <c r="D3" s="341"/>
      <c r="E3" s="341"/>
      <c r="F3" s="341"/>
      <c r="G3" s="341"/>
      <c r="H3" s="341"/>
      <c r="I3" s="341"/>
    </row>
    <row r="4" spans="1:11" ht="41.25" customHeight="1">
      <c r="A4" s="342">
        <v>13</v>
      </c>
      <c r="B4" s="343">
        <v>13</v>
      </c>
      <c r="C4" s="343" t="s">
        <v>28</v>
      </c>
      <c r="D4" s="49" t="s">
        <v>159</v>
      </c>
      <c r="E4" s="48" t="s">
        <v>335</v>
      </c>
      <c r="F4" s="49">
        <v>10</v>
      </c>
      <c r="G4" s="49">
        <v>400</v>
      </c>
      <c r="H4" s="50">
        <v>5.6</v>
      </c>
      <c r="I4" s="50">
        <f>G4*H4</f>
        <v>2240</v>
      </c>
      <c r="K4" s="28"/>
    </row>
    <row r="5" spans="1:11" ht="45.75" customHeight="1">
      <c r="A5" s="342"/>
      <c r="B5" s="343"/>
      <c r="C5" s="343"/>
      <c r="D5" s="49" t="s">
        <v>160</v>
      </c>
      <c r="E5" s="48" t="s">
        <v>336</v>
      </c>
      <c r="F5" s="49">
        <v>6</v>
      </c>
      <c r="G5" s="49">
        <v>896</v>
      </c>
      <c r="H5" s="50">
        <v>5.6</v>
      </c>
      <c r="I5" s="50">
        <f t="shared" ref="I5:I22" si="0">G5*H5</f>
        <v>5017.5999999999995</v>
      </c>
      <c r="K5" s="28"/>
    </row>
    <row r="6" spans="1:11" ht="49.5" customHeight="1">
      <c r="A6" s="342"/>
      <c r="B6" s="343"/>
      <c r="C6" s="343"/>
      <c r="D6" s="49" t="s">
        <v>161</v>
      </c>
      <c r="E6" s="48" t="s">
        <v>337</v>
      </c>
      <c r="F6" s="49">
        <v>5</v>
      </c>
      <c r="G6" s="49">
        <v>1102</v>
      </c>
      <c r="H6" s="50">
        <v>5.6</v>
      </c>
      <c r="I6" s="50">
        <f t="shared" si="0"/>
        <v>6171.2</v>
      </c>
      <c r="K6" s="28"/>
    </row>
    <row r="7" spans="1:11" ht="46.5" customHeight="1">
      <c r="A7" s="342"/>
      <c r="B7" s="343"/>
      <c r="C7" s="343"/>
      <c r="D7" s="49" t="s">
        <v>162</v>
      </c>
      <c r="E7" s="48" t="s">
        <v>338</v>
      </c>
      <c r="F7" s="49">
        <v>9</v>
      </c>
      <c r="G7" s="49">
        <v>1214</v>
      </c>
      <c r="H7" s="50">
        <v>5.6</v>
      </c>
      <c r="I7" s="50">
        <f t="shared" si="0"/>
        <v>6798.4</v>
      </c>
      <c r="K7" s="28"/>
    </row>
    <row r="8" spans="1:11" ht="49.5" customHeight="1">
      <c r="A8" s="342"/>
      <c r="B8" s="343"/>
      <c r="C8" s="343"/>
      <c r="D8" s="49" t="s">
        <v>163</v>
      </c>
      <c r="E8" s="48" t="s">
        <v>339</v>
      </c>
      <c r="F8" s="49">
        <v>8</v>
      </c>
      <c r="G8" s="49">
        <v>1214</v>
      </c>
      <c r="H8" s="50">
        <v>5.6</v>
      </c>
      <c r="I8" s="50">
        <f t="shared" si="0"/>
        <v>6798.4</v>
      </c>
      <c r="K8" s="28"/>
    </row>
    <row r="9" spans="1:11" ht="53.25" customHeight="1">
      <c r="A9" s="342"/>
      <c r="B9" s="343"/>
      <c r="C9" s="343"/>
      <c r="D9" s="49" t="s">
        <v>164</v>
      </c>
      <c r="E9" s="48" t="s">
        <v>340</v>
      </c>
      <c r="F9" s="49">
        <v>16</v>
      </c>
      <c r="G9" s="49">
        <v>174</v>
      </c>
      <c r="H9" s="50">
        <v>5.6</v>
      </c>
      <c r="I9" s="50">
        <f t="shared" si="0"/>
        <v>974.4</v>
      </c>
      <c r="K9" s="28"/>
    </row>
    <row r="10" spans="1:11" ht="37.5" customHeight="1">
      <c r="A10" s="342"/>
      <c r="B10" s="343"/>
      <c r="C10" s="343"/>
      <c r="D10" s="49" t="s">
        <v>165</v>
      </c>
      <c r="E10" s="48" t="s">
        <v>341</v>
      </c>
      <c r="F10" s="49">
        <v>4</v>
      </c>
      <c r="G10" s="49">
        <v>294</v>
      </c>
      <c r="H10" s="50">
        <v>5.6</v>
      </c>
      <c r="I10" s="50">
        <f t="shared" si="0"/>
        <v>1646.3999999999999</v>
      </c>
      <c r="K10" s="28"/>
    </row>
    <row r="11" spans="1:11" ht="43.5" customHeight="1">
      <c r="A11" s="342"/>
      <c r="B11" s="343"/>
      <c r="C11" s="343"/>
      <c r="D11" s="49" t="s">
        <v>166</v>
      </c>
      <c r="E11" s="48" t="s">
        <v>342</v>
      </c>
      <c r="F11" s="49">
        <v>10</v>
      </c>
      <c r="G11" s="49">
        <v>104</v>
      </c>
      <c r="H11" s="50">
        <v>8.6</v>
      </c>
      <c r="I11" s="50">
        <f t="shared" si="0"/>
        <v>894.4</v>
      </c>
      <c r="K11" s="28"/>
    </row>
    <row r="12" spans="1:11" ht="45.75" customHeight="1">
      <c r="A12" s="342"/>
      <c r="B12" s="343"/>
      <c r="C12" s="343"/>
      <c r="D12" s="49" t="s">
        <v>167</v>
      </c>
      <c r="E12" s="48" t="s">
        <v>343</v>
      </c>
      <c r="F12" s="49">
        <v>4</v>
      </c>
      <c r="G12" s="49">
        <v>394</v>
      </c>
      <c r="H12" s="50">
        <v>5.6</v>
      </c>
      <c r="I12" s="50">
        <f t="shared" si="0"/>
        <v>2206.3999999999996</v>
      </c>
      <c r="K12" s="28"/>
    </row>
    <row r="13" spans="1:11" ht="39.75" customHeight="1">
      <c r="A13" s="342"/>
      <c r="B13" s="343"/>
      <c r="C13" s="343"/>
      <c r="D13" s="49" t="s">
        <v>204</v>
      </c>
      <c r="E13" s="48" t="s">
        <v>344</v>
      </c>
      <c r="F13" s="49">
        <v>3</v>
      </c>
      <c r="G13" s="49">
        <v>470</v>
      </c>
      <c r="H13" s="50">
        <v>5.6</v>
      </c>
      <c r="I13" s="50">
        <f t="shared" si="0"/>
        <v>2632</v>
      </c>
      <c r="K13" s="28"/>
    </row>
    <row r="14" spans="1:11" ht="42" customHeight="1">
      <c r="A14" s="342"/>
      <c r="B14" s="343"/>
      <c r="C14" s="343"/>
      <c r="D14" s="49" t="s">
        <v>218</v>
      </c>
      <c r="E14" s="48" t="s">
        <v>345</v>
      </c>
      <c r="F14" s="49">
        <v>8</v>
      </c>
      <c r="G14" s="49">
        <v>500</v>
      </c>
      <c r="H14" s="50">
        <v>5.6</v>
      </c>
      <c r="I14" s="50">
        <f t="shared" si="0"/>
        <v>2800</v>
      </c>
      <c r="K14" s="28"/>
    </row>
    <row r="15" spans="1:11" ht="45" customHeight="1">
      <c r="A15" s="342"/>
      <c r="B15" s="343"/>
      <c r="C15" s="343"/>
      <c r="D15" s="49" t="s">
        <v>231</v>
      </c>
      <c r="E15" s="48" t="s">
        <v>346</v>
      </c>
      <c r="F15" s="49">
        <v>24</v>
      </c>
      <c r="G15" s="49">
        <v>40</v>
      </c>
      <c r="H15" s="50">
        <v>7.8</v>
      </c>
      <c r="I15" s="50">
        <f t="shared" si="0"/>
        <v>312</v>
      </c>
      <c r="K15" s="28"/>
    </row>
    <row r="16" spans="1:11" ht="49.5" customHeight="1">
      <c r="A16" s="342"/>
      <c r="B16" s="343"/>
      <c r="C16" s="343"/>
      <c r="D16" s="49" t="s">
        <v>249</v>
      </c>
      <c r="E16" s="48" t="s">
        <v>347</v>
      </c>
      <c r="F16" s="49">
        <v>12</v>
      </c>
      <c r="G16" s="49">
        <v>120</v>
      </c>
      <c r="H16" s="50">
        <v>5.6</v>
      </c>
      <c r="I16" s="50">
        <f t="shared" si="0"/>
        <v>672</v>
      </c>
      <c r="K16" s="28"/>
    </row>
    <row r="17" spans="1:11" ht="38.25" customHeight="1">
      <c r="A17" s="342"/>
      <c r="B17" s="343"/>
      <c r="C17" s="343"/>
      <c r="D17" s="49" t="s">
        <v>251</v>
      </c>
      <c r="E17" s="48" t="s">
        <v>348</v>
      </c>
      <c r="F17" s="49">
        <v>5</v>
      </c>
      <c r="G17" s="49">
        <v>150</v>
      </c>
      <c r="H17" s="50">
        <v>5.6</v>
      </c>
      <c r="I17" s="50">
        <f t="shared" si="0"/>
        <v>840</v>
      </c>
      <c r="K17" s="28"/>
    </row>
    <row r="18" spans="1:11" ht="43.5" customHeight="1">
      <c r="A18" s="342"/>
      <c r="B18" s="343"/>
      <c r="C18" s="343"/>
      <c r="D18" s="49" t="s">
        <v>278</v>
      </c>
      <c r="E18" s="48" t="s">
        <v>349</v>
      </c>
      <c r="F18" s="49">
        <v>1</v>
      </c>
      <c r="G18" s="49">
        <v>200</v>
      </c>
      <c r="H18" s="50">
        <v>5.6</v>
      </c>
      <c r="I18" s="50">
        <f t="shared" si="0"/>
        <v>1120</v>
      </c>
      <c r="K18" s="28"/>
    </row>
    <row r="19" spans="1:11" ht="45.75" customHeight="1">
      <c r="A19" s="342"/>
      <c r="B19" s="343"/>
      <c r="C19" s="343"/>
      <c r="D19" s="49" t="s">
        <v>280</v>
      </c>
      <c r="E19" s="48" t="s">
        <v>350</v>
      </c>
      <c r="F19" s="49">
        <v>22</v>
      </c>
      <c r="G19" s="49">
        <v>40</v>
      </c>
      <c r="H19" s="50">
        <v>7.8</v>
      </c>
      <c r="I19" s="50">
        <f t="shared" si="0"/>
        <v>312</v>
      </c>
      <c r="K19" s="28"/>
    </row>
    <row r="20" spans="1:11" ht="45" customHeight="1">
      <c r="A20" s="342"/>
      <c r="B20" s="343"/>
      <c r="C20" s="343"/>
      <c r="D20" s="49" t="s">
        <v>310</v>
      </c>
      <c r="E20" s="48" t="s">
        <v>351</v>
      </c>
      <c r="F20" s="49">
        <v>16</v>
      </c>
      <c r="G20" s="49">
        <v>252</v>
      </c>
      <c r="H20" s="50">
        <v>5.6</v>
      </c>
      <c r="I20" s="50">
        <f t="shared" si="0"/>
        <v>1411.1999999999998</v>
      </c>
      <c r="K20" s="28"/>
    </row>
    <row r="21" spans="1:11" ht="39" customHeight="1">
      <c r="A21" s="342"/>
      <c r="B21" s="343"/>
      <c r="C21" s="343"/>
      <c r="D21" s="49" t="s">
        <v>284</v>
      </c>
      <c r="E21" s="48" t="s">
        <v>352</v>
      </c>
      <c r="F21" s="49">
        <v>9</v>
      </c>
      <c r="G21" s="49">
        <v>220</v>
      </c>
      <c r="H21" s="50">
        <v>5.6</v>
      </c>
      <c r="I21" s="50">
        <f t="shared" si="0"/>
        <v>1232</v>
      </c>
      <c r="K21" s="28"/>
    </row>
    <row r="22" spans="1:11" ht="40.5" customHeight="1">
      <c r="A22" s="342"/>
      <c r="B22" s="343"/>
      <c r="C22" s="343"/>
      <c r="D22" s="49" t="s">
        <v>286</v>
      </c>
      <c r="E22" s="48" t="s">
        <v>353</v>
      </c>
      <c r="F22" s="49">
        <v>11</v>
      </c>
      <c r="G22" s="49">
        <v>298</v>
      </c>
      <c r="H22" s="50">
        <v>5.6</v>
      </c>
      <c r="I22" s="50">
        <f t="shared" si="0"/>
        <v>1668.8</v>
      </c>
      <c r="K22" s="28"/>
    </row>
    <row r="23" spans="1:11" ht="27" customHeight="1">
      <c r="A23" s="355" t="s">
        <v>967</v>
      </c>
      <c r="B23" s="338"/>
      <c r="C23" s="338"/>
      <c r="D23" s="338"/>
      <c r="E23" s="338"/>
      <c r="F23" s="54">
        <f>SUM(F4:F22)</f>
        <v>183</v>
      </c>
      <c r="G23" s="54">
        <f>SUM(G4:G22)</f>
        <v>8082</v>
      </c>
      <c r="H23" s="55"/>
      <c r="I23" s="55">
        <f>SUM(I4:I22)</f>
        <v>45747.200000000004</v>
      </c>
    </row>
    <row r="25" spans="1:11" ht="27" customHeight="1">
      <c r="A25" s="356" t="s">
        <v>968</v>
      </c>
      <c r="B25" s="339"/>
      <c r="C25" s="339"/>
      <c r="D25" s="339"/>
      <c r="E25" s="339"/>
      <c r="F25" s="56">
        <f>SUM(F4:F22)</f>
        <v>183</v>
      </c>
      <c r="G25" s="56">
        <f>SUM(G4:G22)</f>
        <v>8082</v>
      </c>
      <c r="H25" s="57"/>
      <c r="I25" s="55">
        <f>I23</f>
        <v>45747.200000000004</v>
      </c>
    </row>
    <row r="27" spans="1:11">
      <c r="F27" s="340" t="s">
        <v>170</v>
      </c>
      <c r="G27" s="340"/>
      <c r="H27" s="340"/>
      <c r="I27" s="58">
        <f>I23+I25</f>
        <v>91494.400000000009</v>
      </c>
      <c r="K27" s="208"/>
    </row>
  </sheetData>
  <mergeCells count="16">
    <mergeCell ref="A1:I1"/>
    <mergeCell ref="I2:I3"/>
    <mergeCell ref="A4:A22"/>
    <mergeCell ref="B4:B22"/>
    <mergeCell ref="C4:C22"/>
    <mergeCell ref="A2:A3"/>
    <mergeCell ref="B2:B3"/>
    <mergeCell ref="C2:C3"/>
    <mergeCell ref="D2:D3"/>
    <mergeCell ref="E2:E3"/>
    <mergeCell ref="A23:E23"/>
    <mergeCell ref="A25:E25"/>
    <mergeCell ref="F27:H27"/>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&amp;C&amp;10&amp;A</oddHeader>
    <oddFooter>&amp;C&amp;10Página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75" zoomScaleNormal="75" workbookViewId="0">
      <selection activeCell="A4" sqref="A4:A12"/>
    </sheetView>
  </sheetViews>
  <sheetFormatPr defaultRowHeight="14.25"/>
  <cols>
    <col min="1" max="4" width="10.5" customWidth="1"/>
    <col min="5" max="5" width="57.25" customWidth="1"/>
    <col min="6" max="8" width="10.5" customWidth="1"/>
    <col min="9" max="9" width="15.75" customWidth="1"/>
    <col min="10" max="1025" width="10.5" customWidth="1"/>
  </cols>
  <sheetData>
    <row r="1" spans="1:9">
      <c r="A1" s="365"/>
      <c r="B1" s="365"/>
      <c r="C1" s="365"/>
      <c r="D1" s="365"/>
      <c r="E1" s="365"/>
      <c r="F1" s="365"/>
      <c r="G1" s="365"/>
      <c r="H1" s="365"/>
      <c r="I1" s="365"/>
    </row>
    <row r="2" spans="1:9" ht="14.65" customHeight="1">
      <c r="A2" s="362" t="s">
        <v>1</v>
      </c>
      <c r="B2" s="362" t="s">
        <v>2</v>
      </c>
      <c r="C2" s="362" t="s">
        <v>3</v>
      </c>
      <c r="D2" s="362" t="s">
        <v>153</v>
      </c>
      <c r="E2" s="362" t="s">
        <v>154</v>
      </c>
      <c r="F2" s="362" t="s">
        <v>155</v>
      </c>
      <c r="G2" s="362" t="s">
        <v>156</v>
      </c>
      <c r="H2" s="362" t="s">
        <v>157</v>
      </c>
      <c r="I2" s="362" t="s">
        <v>158</v>
      </c>
    </row>
    <row r="3" spans="1:9">
      <c r="A3" s="362"/>
      <c r="B3" s="362"/>
      <c r="C3" s="362"/>
      <c r="D3" s="362"/>
      <c r="E3" s="362"/>
      <c r="F3" s="362"/>
      <c r="G3" s="362"/>
      <c r="H3" s="362"/>
      <c r="I3" s="362"/>
    </row>
    <row r="4" spans="1:9" ht="37.5" customHeight="1">
      <c r="A4" s="363">
        <v>14</v>
      </c>
      <c r="B4" s="364">
        <v>14</v>
      </c>
      <c r="C4" s="364" t="s">
        <v>30</v>
      </c>
      <c r="D4" s="71" t="s">
        <v>159</v>
      </c>
      <c r="E4" s="72" t="s">
        <v>355</v>
      </c>
      <c r="F4" s="71">
        <v>49</v>
      </c>
      <c r="G4" s="71">
        <v>150</v>
      </c>
      <c r="H4" s="73">
        <v>6</v>
      </c>
      <c r="I4" s="73">
        <f>H4*G4</f>
        <v>900</v>
      </c>
    </row>
    <row r="5" spans="1:9">
      <c r="A5" s="363"/>
      <c r="B5" s="364"/>
      <c r="C5" s="364"/>
      <c r="D5" s="71" t="s">
        <v>160</v>
      </c>
      <c r="E5" s="72" t="s">
        <v>356</v>
      </c>
      <c r="F5" s="71">
        <v>4</v>
      </c>
      <c r="G5" s="71">
        <v>360</v>
      </c>
      <c r="H5" s="73">
        <v>6</v>
      </c>
      <c r="I5" s="73">
        <f t="shared" ref="I5:I12" si="0">H5*G5</f>
        <v>2160</v>
      </c>
    </row>
    <row r="6" spans="1:9">
      <c r="A6" s="363"/>
      <c r="B6" s="364"/>
      <c r="C6" s="364"/>
      <c r="D6" s="71" t="s">
        <v>161</v>
      </c>
      <c r="E6" s="72" t="s">
        <v>357</v>
      </c>
      <c r="F6" s="71">
        <v>3</v>
      </c>
      <c r="G6" s="71">
        <v>760</v>
      </c>
      <c r="H6" s="73">
        <v>6</v>
      </c>
      <c r="I6" s="73">
        <f t="shared" si="0"/>
        <v>4560</v>
      </c>
    </row>
    <row r="7" spans="1:9">
      <c r="A7" s="363"/>
      <c r="B7" s="364"/>
      <c r="C7" s="364"/>
      <c r="D7" s="71" t="s">
        <v>162</v>
      </c>
      <c r="E7" s="72" t="s">
        <v>358</v>
      </c>
      <c r="F7" s="71">
        <v>3</v>
      </c>
      <c r="G7" s="71">
        <v>680</v>
      </c>
      <c r="H7" s="73">
        <v>6</v>
      </c>
      <c r="I7" s="73">
        <f t="shared" si="0"/>
        <v>4080</v>
      </c>
    </row>
    <row r="8" spans="1:9" ht="32.25" customHeight="1">
      <c r="A8" s="363"/>
      <c r="B8" s="364"/>
      <c r="C8" s="364"/>
      <c r="D8" s="71" t="s">
        <v>163</v>
      </c>
      <c r="E8" s="72" t="s">
        <v>359</v>
      </c>
      <c r="F8" s="71">
        <v>3</v>
      </c>
      <c r="G8" s="71">
        <v>790</v>
      </c>
      <c r="H8" s="73">
        <v>6</v>
      </c>
      <c r="I8" s="73">
        <f t="shared" si="0"/>
        <v>4740</v>
      </c>
    </row>
    <row r="9" spans="1:9">
      <c r="A9" s="363"/>
      <c r="B9" s="364"/>
      <c r="C9" s="364"/>
      <c r="D9" s="71" t="s">
        <v>164</v>
      </c>
      <c r="E9" s="72" t="s">
        <v>360</v>
      </c>
      <c r="F9" s="71">
        <v>3</v>
      </c>
      <c r="G9" s="71">
        <v>300</v>
      </c>
      <c r="H9" s="73">
        <v>6</v>
      </c>
      <c r="I9" s="73">
        <f t="shared" si="0"/>
        <v>1800</v>
      </c>
    </row>
    <row r="10" spans="1:9">
      <c r="A10" s="363"/>
      <c r="B10" s="364"/>
      <c r="C10" s="364"/>
      <c r="D10" s="71" t="s">
        <v>165</v>
      </c>
      <c r="E10" s="72" t="s">
        <v>361</v>
      </c>
      <c r="F10" s="71">
        <v>2</v>
      </c>
      <c r="G10" s="71">
        <v>390</v>
      </c>
      <c r="H10" s="73">
        <v>6</v>
      </c>
      <c r="I10" s="73">
        <f t="shared" si="0"/>
        <v>2340</v>
      </c>
    </row>
    <row r="11" spans="1:9" ht="33" customHeight="1">
      <c r="A11" s="363"/>
      <c r="B11" s="364"/>
      <c r="C11" s="364"/>
      <c r="D11" s="71" t="s">
        <v>166</v>
      </c>
      <c r="E11" s="72" t="s">
        <v>362</v>
      </c>
      <c r="F11" s="71">
        <v>16</v>
      </c>
      <c r="G11" s="71">
        <v>390</v>
      </c>
      <c r="H11" s="73">
        <v>6</v>
      </c>
      <c r="I11" s="73">
        <f t="shared" si="0"/>
        <v>2340</v>
      </c>
    </row>
    <row r="12" spans="1:9" ht="28.5" customHeight="1">
      <c r="A12" s="363"/>
      <c r="B12" s="364"/>
      <c r="C12" s="364"/>
      <c r="D12" s="71" t="s">
        <v>167</v>
      </c>
      <c r="E12" s="72" t="s">
        <v>363</v>
      </c>
      <c r="F12" s="71">
        <v>9</v>
      </c>
      <c r="G12" s="71">
        <v>568</v>
      </c>
      <c r="H12" s="73">
        <v>6</v>
      </c>
      <c r="I12" s="73">
        <f t="shared" si="0"/>
        <v>3408</v>
      </c>
    </row>
    <row r="13" spans="1:9" ht="27" customHeight="1">
      <c r="A13" s="357" t="s">
        <v>969</v>
      </c>
      <c r="B13" s="358"/>
      <c r="C13" s="358"/>
      <c r="D13" s="358"/>
      <c r="E13" s="358"/>
      <c r="F13" s="74">
        <f>SUM(F4:F12)</f>
        <v>92</v>
      </c>
      <c r="G13" s="74">
        <f>SUM(G4:G12)</f>
        <v>4388</v>
      </c>
      <c r="H13" s="74"/>
      <c r="I13" s="75">
        <f>SUM(I4:I12)</f>
        <v>26328</v>
      </c>
    </row>
    <row r="14" spans="1:9">
      <c r="A14" s="70"/>
      <c r="B14" s="70"/>
      <c r="C14" s="70"/>
      <c r="D14" s="70"/>
      <c r="E14" s="70"/>
      <c r="F14" s="70"/>
      <c r="G14" s="70"/>
      <c r="H14" s="70"/>
      <c r="I14" s="70"/>
    </row>
    <row r="15" spans="1:9" ht="27" customHeight="1">
      <c r="A15" s="359" t="s">
        <v>970</v>
      </c>
      <c r="B15" s="360"/>
      <c r="C15" s="360"/>
      <c r="D15" s="360"/>
      <c r="E15" s="360"/>
      <c r="F15" s="76">
        <f>SUM(F4:F12)</f>
        <v>92</v>
      </c>
      <c r="G15" s="76">
        <f>SUM(G4:G12)</f>
        <v>4388</v>
      </c>
      <c r="H15" s="76"/>
      <c r="I15" s="77">
        <f>I13</f>
        <v>26328</v>
      </c>
    </row>
    <row r="16" spans="1:9">
      <c r="A16" s="70"/>
      <c r="B16" s="70"/>
      <c r="C16" s="70"/>
      <c r="D16" s="70"/>
      <c r="E16" s="70"/>
      <c r="F16" s="70"/>
      <c r="G16" s="70"/>
      <c r="H16" s="70"/>
      <c r="I16" s="70"/>
    </row>
    <row r="17" spans="1:9" ht="15">
      <c r="A17" s="70"/>
      <c r="B17" s="70"/>
      <c r="C17" s="70"/>
      <c r="D17" s="70"/>
      <c r="E17" s="70"/>
      <c r="F17" s="361" t="s">
        <v>170</v>
      </c>
      <c r="G17" s="361"/>
      <c r="H17" s="361"/>
      <c r="I17" s="78">
        <f>I13+I15</f>
        <v>52656</v>
      </c>
    </row>
  </sheetData>
  <mergeCells count="16">
    <mergeCell ref="A1:I1"/>
    <mergeCell ref="I2:I3"/>
    <mergeCell ref="A4:A12"/>
    <mergeCell ref="B4:B12"/>
    <mergeCell ref="C4:C12"/>
    <mergeCell ref="A2:A3"/>
    <mergeCell ref="B2:B3"/>
    <mergeCell ref="C2:C3"/>
    <mergeCell ref="D2:D3"/>
    <mergeCell ref="E2:E3"/>
    <mergeCell ref="A13:E13"/>
    <mergeCell ref="A15:E15"/>
    <mergeCell ref="F17:H17"/>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75" zoomScaleNormal="75" workbookViewId="0">
      <selection activeCell="J1" sqref="A1:XFD20"/>
    </sheetView>
  </sheetViews>
  <sheetFormatPr defaultRowHeight="14.25"/>
  <cols>
    <col min="1" max="4" width="10.5" customWidth="1"/>
    <col min="5" max="5" width="72.375" customWidth="1"/>
    <col min="6" max="8" width="10.5" customWidth="1"/>
    <col min="9" max="9" width="15.5" customWidth="1"/>
    <col min="10" max="1025" width="10.5" customWidth="1"/>
  </cols>
  <sheetData>
    <row r="1" spans="1:9">
      <c r="A1" s="312"/>
      <c r="B1" s="312"/>
      <c r="C1" s="312"/>
      <c r="D1" s="312"/>
      <c r="E1" s="312"/>
      <c r="F1" s="312"/>
      <c r="G1" s="312"/>
      <c r="H1" s="312"/>
      <c r="I1" s="312"/>
    </row>
    <row r="2" spans="1:9" ht="27.4" customHeight="1">
      <c r="A2" s="311" t="s">
        <v>1</v>
      </c>
      <c r="B2" s="311" t="s">
        <v>2</v>
      </c>
      <c r="C2" s="311" t="s">
        <v>3</v>
      </c>
      <c r="D2" s="311" t="s">
        <v>153</v>
      </c>
      <c r="E2" s="311" t="s">
        <v>154</v>
      </c>
      <c r="F2" s="311" t="s">
        <v>155</v>
      </c>
      <c r="G2" s="311" t="s">
        <v>156</v>
      </c>
      <c r="H2" s="311" t="s">
        <v>157</v>
      </c>
      <c r="I2" s="311" t="s">
        <v>158</v>
      </c>
    </row>
    <row r="3" spans="1:9" ht="30.6" customHeight="1">
      <c r="A3" s="311"/>
      <c r="B3" s="311"/>
      <c r="C3" s="311"/>
      <c r="D3" s="311"/>
      <c r="E3" s="311"/>
      <c r="F3" s="311"/>
      <c r="G3" s="311"/>
      <c r="H3" s="311"/>
      <c r="I3" s="311"/>
    </row>
    <row r="4" spans="1:9" ht="26.25" customHeight="1">
      <c r="A4" s="337">
        <v>15</v>
      </c>
      <c r="B4" s="313">
        <v>15</v>
      </c>
      <c r="C4" s="313" t="s">
        <v>32</v>
      </c>
      <c r="D4" s="5" t="s">
        <v>159</v>
      </c>
      <c r="E4" s="79" t="s">
        <v>364</v>
      </c>
      <c r="F4" s="5">
        <v>3</v>
      </c>
      <c r="G4" s="5">
        <v>480</v>
      </c>
      <c r="H4" s="7">
        <v>8</v>
      </c>
      <c r="I4" s="7">
        <f t="shared" ref="I4:I16" si="0">G4*H4</f>
        <v>3840</v>
      </c>
    </row>
    <row r="5" spans="1:9" ht="26.25" customHeight="1">
      <c r="A5" s="337"/>
      <c r="B5" s="313"/>
      <c r="C5" s="313"/>
      <c r="D5" s="5" t="s">
        <v>160</v>
      </c>
      <c r="E5" s="80" t="s">
        <v>365</v>
      </c>
      <c r="F5" s="5">
        <v>3</v>
      </c>
      <c r="G5" s="5">
        <v>360</v>
      </c>
      <c r="H5" s="7">
        <v>8</v>
      </c>
      <c r="I5" s="7">
        <f t="shared" si="0"/>
        <v>2880</v>
      </c>
    </row>
    <row r="6" spans="1:9" ht="25.5" customHeight="1">
      <c r="A6" s="337"/>
      <c r="B6" s="313"/>
      <c r="C6" s="313"/>
      <c r="D6" s="5" t="s">
        <v>161</v>
      </c>
      <c r="E6" s="80" t="s">
        <v>366</v>
      </c>
      <c r="F6" s="5">
        <v>1</v>
      </c>
      <c r="G6" s="5">
        <v>320</v>
      </c>
      <c r="H6" s="7">
        <v>8</v>
      </c>
      <c r="I6" s="7">
        <f t="shared" si="0"/>
        <v>2560</v>
      </c>
    </row>
    <row r="7" spans="1:9" ht="24" customHeight="1">
      <c r="A7" s="337"/>
      <c r="B7" s="313"/>
      <c r="C7" s="313"/>
      <c r="D7" s="5" t="s">
        <v>162</v>
      </c>
      <c r="E7" s="80" t="s">
        <v>367</v>
      </c>
      <c r="F7" s="5">
        <v>1</v>
      </c>
      <c r="G7" s="5">
        <v>240</v>
      </c>
      <c r="H7" s="7">
        <v>8</v>
      </c>
      <c r="I7" s="7">
        <f t="shared" si="0"/>
        <v>1920</v>
      </c>
    </row>
    <row r="8" spans="1:9" ht="24.75" customHeight="1">
      <c r="A8" s="337"/>
      <c r="B8" s="313"/>
      <c r="C8" s="313"/>
      <c r="D8" s="5" t="s">
        <v>163</v>
      </c>
      <c r="E8" s="80" t="s">
        <v>368</v>
      </c>
      <c r="F8" s="5">
        <v>19</v>
      </c>
      <c r="G8" s="5">
        <v>520</v>
      </c>
      <c r="H8" s="7">
        <v>8</v>
      </c>
      <c r="I8" s="7">
        <f t="shared" si="0"/>
        <v>4160</v>
      </c>
    </row>
    <row r="9" spans="1:9" ht="25.5" customHeight="1">
      <c r="A9" s="337"/>
      <c r="B9" s="313"/>
      <c r="C9" s="313"/>
      <c r="D9" s="5" t="s">
        <v>164</v>
      </c>
      <c r="E9" s="80" t="s">
        <v>369</v>
      </c>
      <c r="F9" s="5">
        <v>9</v>
      </c>
      <c r="G9" s="5">
        <v>240</v>
      </c>
      <c r="H9" s="7">
        <v>8</v>
      </c>
      <c r="I9" s="7">
        <f t="shared" si="0"/>
        <v>1920</v>
      </c>
    </row>
    <row r="10" spans="1:9" ht="26.25" customHeight="1">
      <c r="A10" s="337"/>
      <c r="B10" s="313"/>
      <c r="C10" s="313"/>
      <c r="D10" s="5" t="s">
        <v>165</v>
      </c>
      <c r="E10" s="80" t="s">
        <v>370</v>
      </c>
      <c r="F10" s="5">
        <v>5</v>
      </c>
      <c r="G10" s="5">
        <v>240</v>
      </c>
      <c r="H10" s="7">
        <v>9</v>
      </c>
      <c r="I10" s="7">
        <f t="shared" si="0"/>
        <v>2160</v>
      </c>
    </row>
    <row r="11" spans="1:9" ht="24" customHeight="1">
      <c r="A11" s="337"/>
      <c r="B11" s="313"/>
      <c r="C11" s="313"/>
      <c r="D11" s="5" t="s">
        <v>166</v>
      </c>
      <c r="E11" s="80" t="s">
        <v>371</v>
      </c>
      <c r="F11" s="5">
        <v>3</v>
      </c>
      <c r="G11" s="5">
        <v>520</v>
      </c>
      <c r="H11" s="7">
        <v>10</v>
      </c>
      <c r="I11" s="7">
        <f t="shared" si="0"/>
        <v>5200</v>
      </c>
    </row>
    <row r="12" spans="1:9" ht="25.5" customHeight="1">
      <c r="A12" s="337"/>
      <c r="B12" s="313"/>
      <c r="C12" s="313"/>
      <c r="D12" s="5" t="s">
        <v>167</v>
      </c>
      <c r="E12" s="80" t="s">
        <v>372</v>
      </c>
      <c r="F12" s="5">
        <v>3</v>
      </c>
      <c r="G12" s="5">
        <v>740</v>
      </c>
      <c r="H12" s="7">
        <v>10</v>
      </c>
      <c r="I12" s="7">
        <f t="shared" si="0"/>
        <v>7400</v>
      </c>
    </row>
    <row r="13" spans="1:9" ht="27" customHeight="1">
      <c r="A13" s="337"/>
      <c r="B13" s="313"/>
      <c r="C13" s="313"/>
      <c r="D13" s="5" t="s">
        <v>204</v>
      </c>
      <c r="E13" s="80" t="s">
        <v>373</v>
      </c>
      <c r="F13" s="5">
        <v>7</v>
      </c>
      <c r="G13" s="5">
        <v>80</v>
      </c>
      <c r="H13" s="7">
        <v>8</v>
      </c>
      <c r="I13" s="7">
        <f t="shared" si="0"/>
        <v>640</v>
      </c>
    </row>
    <row r="14" spans="1:9" ht="27" customHeight="1">
      <c r="A14" s="337"/>
      <c r="B14" s="313"/>
      <c r="C14" s="313"/>
      <c r="D14" s="5" t="s">
        <v>218</v>
      </c>
      <c r="E14" s="80" t="s">
        <v>374</v>
      </c>
      <c r="F14" s="5">
        <v>5</v>
      </c>
      <c r="G14" s="5">
        <v>180</v>
      </c>
      <c r="H14" s="7">
        <v>8</v>
      </c>
      <c r="I14" s="7">
        <f t="shared" si="0"/>
        <v>1440</v>
      </c>
    </row>
    <row r="15" spans="1:9" ht="29.25" customHeight="1">
      <c r="A15" s="337"/>
      <c r="B15" s="313"/>
      <c r="C15" s="313"/>
      <c r="D15" s="5" t="s">
        <v>231</v>
      </c>
      <c r="E15" s="80" t="s">
        <v>375</v>
      </c>
      <c r="F15" s="5">
        <v>9</v>
      </c>
      <c r="G15" s="5">
        <v>300</v>
      </c>
      <c r="H15" s="7">
        <v>8</v>
      </c>
      <c r="I15" s="7">
        <f t="shared" si="0"/>
        <v>2400</v>
      </c>
    </row>
    <row r="16" spans="1:9" ht="25.5" customHeight="1">
      <c r="A16" s="337"/>
      <c r="B16" s="313"/>
      <c r="C16" s="313"/>
      <c r="D16" s="5" t="s">
        <v>249</v>
      </c>
      <c r="E16" s="81" t="s">
        <v>376</v>
      </c>
      <c r="F16" s="5">
        <v>54</v>
      </c>
      <c r="G16" s="5">
        <v>100</v>
      </c>
      <c r="H16" s="7">
        <v>5</v>
      </c>
      <c r="I16" s="7">
        <f t="shared" si="0"/>
        <v>500</v>
      </c>
    </row>
    <row r="17" spans="1:9" ht="16.149999999999999" customHeight="1">
      <c r="A17" s="351" t="s">
        <v>971</v>
      </c>
      <c r="B17" s="308"/>
      <c r="C17" s="308"/>
      <c r="D17" s="308"/>
      <c r="E17" s="308"/>
      <c r="F17" s="9">
        <f>SUM(F4:F16)</f>
        <v>122</v>
      </c>
      <c r="G17" s="9">
        <f>SUM(G4:G16)</f>
        <v>4320</v>
      </c>
      <c r="H17" s="46"/>
      <c r="I17" s="46">
        <f>SUM(I4:I16)</f>
        <v>37020</v>
      </c>
    </row>
    <row r="19" spans="1:9" ht="16.149999999999999" customHeight="1">
      <c r="A19" s="351" t="s">
        <v>972</v>
      </c>
      <c r="B19" s="308"/>
      <c r="C19" s="308"/>
      <c r="D19" s="308"/>
      <c r="E19" s="308"/>
      <c r="F19" s="9">
        <f>SUM(F4:F16)</f>
        <v>122</v>
      </c>
      <c r="G19" s="9">
        <f>SUM(G4:G16)</f>
        <v>4320</v>
      </c>
      <c r="H19" s="46"/>
      <c r="I19" s="46">
        <f>I17</f>
        <v>37020</v>
      </c>
    </row>
    <row r="21" spans="1:9" ht="15">
      <c r="F21" s="310" t="s">
        <v>170</v>
      </c>
      <c r="G21" s="310"/>
      <c r="H21" s="310"/>
      <c r="I21" s="15">
        <f>I17+I19</f>
        <v>74040</v>
      </c>
    </row>
  </sheetData>
  <mergeCells count="16">
    <mergeCell ref="A1:I1"/>
    <mergeCell ref="I2:I3"/>
    <mergeCell ref="A4:A16"/>
    <mergeCell ref="B4:B16"/>
    <mergeCell ref="C4:C16"/>
    <mergeCell ref="A2:A3"/>
    <mergeCell ref="B2:B3"/>
    <mergeCell ref="C2:C3"/>
    <mergeCell ref="D2:D3"/>
    <mergeCell ref="E2:E3"/>
    <mergeCell ref="A17:E17"/>
    <mergeCell ref="A19:E19"/>
    <mergeCell ref="F21:H21"/>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75" zoomScaleNormal="75" workbookViewId="0">
      <selection activeCell="G31" sqref="G31"/>
    </sheetView>
  </sheetViews>
  <sheetFormatPr defaultRowHeight="14.25"/>
  <cols>
    <col min="1" max="4" width="10.5" customWidth="1"/>
    <col min="5" max="5" width="63.125" customWidth="1"/>
    <col min="6" max="8" width="10.5" customWidth="1"/>
    <col min="9" max="9" width="15.5" customWidth="1"/>
    <col min="10" max="1025" width="10.5" customWidth="1"/>
  </cols>
  <sheetData>
    <row r="1" spans="1:9">
      <c r="A1" s="312"/>
      <c r="B1" s="312"/>
      <c r="C1" s="312"/>
      <c r="D1" s="312"/>
      <c r="E1" s="312"/>
      <c r="F1" s="312"/>
      <c r="G1" s="312"/>
      <c r="H1" s="312"/>
      <c r="I1" s="312"/>
    </row>
    <row r="2" spans="1:9" ht="14.65"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57" customHeight="1">
      <c r="A4" s="337">
        <v>16</v>
      </c>
      <c r="B4" s="313">
        <v>16</v>
      </c>
      <c r="C4" s="313" t="s">
        <v>34</v>
      </c>
      <c r="D4" s="5" t="s">
        <v>159</v>
      </c>
      <c r="E4" s="5" t="s">
        <v>377</v>
      </c>
      <c r="F4" s="5">
        <v>29</v>
      </c>
      <c r="G4" s="5">
        <v>8</v>
      </c>
      <c r="H4" s="228">
        <v>18</v>
      </c>
      <c r="I4" s="228">
        <f>H4*G4</f>
        <v>144</v>
      </c>
    </row>
    <row r="5" spans="1:9" ht="42" customHeight="1">
      <c r="A5" s="337"/>
      <c r="B5" s="313"/>
      <c r="C5" s="313"/>
      <c r="D5" s="5" t="s">
        <v>160</v>
      </c>
      <c r="E5" s="5" t="s">
        <v>378</v>
      </c>
      <c r="F5" s="5">
        <v>33</v>
      </c>
      <c r="G5" s="5">
        <v>6</v>
      </c>
      <c r="H5" s="228">
        <v>18</v>
      </c>
      <c r="I5" s="228">
        <f t="shared" ref="I5:I13" si="0">H5*G5</f>
        <v>108</v>
      </c>
    </row>
    <row r="6" spans="1:9" ht="35.25" customHeight="1">
      <c r="A6" s="337"/>
      <c r="B6" s="313"/>
      <c r="C6" s="313"/>
      <c r="D6" s="5" t="s">
        <v>161</v>
      </c>
      <c r="E6" s="5" t="s">
        <v>379</v>
      </c>
      <c r="F6" s="5">
        <v>20</v>
      </c>
      <c r="G6" s="5">
        <v>5</v>
      </c>
      <c r="H6" s="228">
        <v>18</v>
      </c>
      <c r="I6" s="228">
        <f t="shared" si="0"/>
        <v>90</v>
      </c>
    </row>
    <row r="7" spans="1:9" ht="30.75" customHeight="1">
      <c r="A7" s="337"/>
      <c r="B7" s="313"/>
      <c r="C7" s="313"/>
      <c r="D7" s="5" t="s">
        <v>162</v>
      </c>
      <c r="E7" s="5" t="s">
        <v>380</v>
      </c>
      <c r="F7" s="5">
        <v>17</v>
      </c>
      <c r="G7" s="5">
        <v>88</v>
      </c>
      <c r="H7" s="228">
        <v>18</v>
      </c>
      <c r="I7" s="228">
        <f t="shared" si="0"/>
        <v>1584</v>
      </c>
    </row>
    <row r="8" spans="1:9" ht="34.5" customHeight="1">
      <c r="A8" s="337"/>
      <c r="B8" s="313"/>
      <c r="C8" s="313"/>
      <c r="D8" s="5" t="s">
        <v>163</v>
      </c>
      <c r="E8" s="5" t="s">
        <v>381</v>
      </c>
      <c r="F8" s="5">
        <v>18</v>
      </c>
      <c r="G8" s="5">
        <v>86</v>
      </c>
      <c r="H8" s="228">
        <v>18</v>
      </c>
      <c r="I8" s="228">
        <f t="shared" si="0"/>
        <v>1548</v>
      </c>
    </row>
    <row r="9" spans="1:9" ht="21" customHeight="1">
      <c r="A9" s="337"/>
      <c r="B9" s="313"/>
      <c r="C9" s="313"/>
      <c r="D9" s="5" t="s">
        <v>164</v>
      </c>
      <c r="E9" s="5" t="s">
        <v>382</v>
      </c>
      <c r="F9" s="5">
        <v>8</v>
      </c>
      <c r="G9" s="5">
        <v>62</v>
      </c>
      <c r="H9" s="228">
        <v>18</v>
      </c>
      <c r="I9" s="228">
        <f t="shared" si="0"/>
        <v>1116</v>
      </c>
    </row>
    <row r="10" spans="1:9" ht="33" customHeight="1">
      <c r="A10" s="337"/>
      <c r="B10" s="313"/>
      <c r="C10" s="313"/>
      <c r="D10" s="5" t="s">
        <v>165</v>
      </c>
      <c r="E10" s="5" t="s">
        <v>383</v>
      </c>
      <c r="F10" s="5">
        <v>11</v>
      </c>
      <c r="G10" s="5">
        <v>125</v>
      </c>
      <c r="H10" s="228">
        <v>18</v>
      </c>
      <c r="I10" s="228">
        <f t="shared" si="0"/>
        <v>2250</v>
      </c>
    </row>
    <row r="11" spans="1:9" ht="23.25" customHeight="1">
      <c r="A11" s="337"/>
      <c r="B11" s="313"/>
      <c r="C11" s="313"/>
      <c r="D11" s="5" t="s">
        <v>166</v>
      </c>
      <c r="E11" s="5" t="s">
        <v>384</v>
      </c>
      <c r="F11" s="5">
        <v>8</v>
      </c>
      <c r="G11" s="5">
        <v>85</v>
      </c>
      <c r="H11" s="228">
        <v>18</v>
      </c>
      <c r="I11" s="228">
        <f t="shared" si="0"/>
        <v>1530</v>
      </c>
    </row>
    <row r="12" spans="1:9" ht="45.75" customHeight="1">
      <c r="A12" s="337"/>
      <c r="B12" s="313"/>
      <c r="C12" s="313"/>
      <c r="D12" s="5" t="s">
        <v>167</v>
      </c>
      <c r="E12" s="5" t="s">
        <v>385</v>
      </c>
      <c r="F12" s="5">
        <v>26</v>
      </c>
      <c r="G12" s="5">
        <v>129</v>
      </c>
      <c r="H12" s="228">
        <v>18</v>
      </c>
      <c r="I12" s="228">
        <f t="shared" si="0"/>
        <v>2322</v>
      </c>
    </row>
    <row r="13" spans="1:9" ht="31.5" customHeight="1">
      <c r="A13" s="337"/>
      <c r="B13" s="313"/>
      <c r="C13" s="313"/>
      <c r="D13" t="s">
        <v>204</v>
      </c>
      <c r="E13" s="5" t="s">
        <v>386</v>
      </c>
      <c r="F13" s="5">
        <v>11</v>
      </c>
      <c r="G13" s="5">
        <v>93</v>
      </c>
      <c r="H13" s="228">
        <v>18</v>
      </c>
      <c r="I13" s="228">
        <f t="shared" si="0"/>
        <v>1674</v>
      </c>
    </row>
    <row r="14" spans="1:9" ht="15" customHeight="1">
      <c r="A14" s="351" t="s">
        <v>973</v>
      </c>
      <c r="B14" s="308"/>
      <c r="C14" s="308"/>
      <c r="D14" s="308"/>
      <c r="E14" s="308"/>
      <c r="F14" s="9">
        <f>SUM(F4:F13)</f>
        <v>181</v>
      </c>
      <c r="G14" s="9">
        <f>SUM(G4:G13)</f>
        <v>687</v>
      </c>
      <c r="H14" s="9"/>
      <c r="I14" s="229">
        <f>SUM(I4:I13)</f>
        <v>12366</v>
      </c>
    </row>
    <row r="16" spans="1:9" ht="15" customHeight="1">
      <c r="A16" s="352" t="s">
        <v>973</v>
      </c>
      <c r="B16" s="309"/>
      <c r="C16" s="309"/>
      <c r="D16" s="309"/>
      <c r="E16" s="309"/>
      <c r="F16" s="13">
        <f>SUM(F4:F13)</f>
        <v>181</v>
      </c>
      <c r="G16" s="13">
        <f>SUM(G4:G13)</f>
        <v>687</v>
      </c>
      <c r="H16" s="13"/>
      <c r="I16" s="230">
        <f>I14</f>
        <v>12366</v>
      </c>
    </row>
    <row r="18" spans="6:9" ht="15">
      <c r="F18" s="310" t="s">
        <v>170</v>
      </c>
      <c r="G18" s="310"/>
      <c r="H18" s="310"/>
      <c r="I18" s="15">
        <f>I14+I16</f>
        <v>24732</v>
      </c>
    </row>
  </sheetData>
  <mergeCells count="16">
    <mergeCell ref="A1:I1"/>
    <mergeCell ref="I2:I3"/>
    <mergeCell ref="A4:A13"/>
    <mergeCell ref="B4:B13"/>
    <mergeCell ref="C4:C13"/>
    <mergeCell ref="A2:A3"/>
    <mergeCell ref="B2:B3"/>
    <mergeCell ref="C2:C3"/>
    <mergeCell ref="D2:D3"/>
    <mergeCell ref="E2:E3"/>
    <mergeCell ref="A14:E14"/>
    <mergeCell ref="A16:E16"/>
    <mergeCell ref="F18:H18"/>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75" zoomScaleNormal="75" workbookViewId="0">
      <selection activeCell="G56" sqref="G56"/>
    </sheetView>
  </sheetViews>
  <sheetFormatPr defaultRowHeight="14.25"/>
  <cols>
    <col min="1" max="4" width="10.5" customWidth="1"/>
    <col min="5" max="5" width="62.625" customWidth="1"/>
    <col min="6" max="8" width="10.5" customWidth="1"/>
    <col min="9" max="9" width="15.75" customWidth="1"/>
    <col min="10" max="1025" width="10.5" customWidth="1"/>
  </cols>
  <sheetData>
    <row r="1" spans="1:11">
      <c r="A1" s="318"/>
      <c r="B1" s="318"/>
      <c r="C1" s="318"/>
      <c r="D1" s="318"/>
      <c r="E1" s="318"/>
      <c r="F1" s="318"/>
      <c r="G1" s="318"/>
      <c r="H1" s="318"/>
      <c r="I1" s="318"/>
    </row>
    <row r="2" spans="1:11" ht="28.9" customHeight="1">
      <c r="A2" s="317" t="s">
        <v>1</v>
      </c>
      <c r="B2" s="317" t="s">
        <v>2</v>
      </c>
      <c r="C2" s="317" t="s">
        <v>3</v>
      </c>
      <c r="D2" s="317" t="s">
        <v>153</v>
      </c>
      <c r="E2" s="317" t="s">
        <v>154</v>
      </c>
      <c r="F2" s="317" t="s">
        <v>155</v>
      </c>
      <c r="G2" s="317" t="s">
        <v>156</v>
      </c>
      <c r="H2" s="317" t="s">
        <v>157</v>
      </c>
      <c r="I2" s="317" t="s">
        <v>158</v>
      </c>
    </row>
    <row r="3" spans="1:11" ht="30" customHeight="1">
      <c r="A3" s="317"/>
      <c r="B3" s="317"/>
      <c r="C3" s="317"/>
      <c r="D3" s="317"/>
      <c r="E3" s="317"/>
      <c r="F3" s="317"/>
      <c r="G3" s="317"/>
      <c r="H3" s="317"/>
      <c r="I3" s="317"/>
    </row>
    <row r="4" spans="1:11" ht="31.15" customHeight="1">
      <c r="A4" s="337">
        <v>17</v>
      </c>
      <c r="B4" s="313">
        <v>17</v>
      </c>
      <c r="C4" s="313" t="s">
        <v>36</v>
      </c>
      <c r="D4" s="366" t="s">
        <v>159</v>
      </c>
      <c r="E4" s="17" t="s">
        <v>387</v>
      </c>
      <c r="F4" s="5">
        <v>3</v>
      </c>
      <c r="G4" s="366">
        <f>348/2</f>
        <v>174</v>
      </c>
      <c r="H4" s="367">
        <v>10.5</v>
      </c>
      <c r="I4" s="367">
        <f>G4*H4</f>
        <v>1827</v>
      </c>
      <c r="K4" s="28"/>
    </row>
    <row r="5" spans="1:11" ht="30.6" customHeight="1">
      <c r="A5" s="337"/>
      <c r="B5" s="313"/>
      <c r="C5" s="313"/>
      <c r="D5" s="313"/>
      <c r="E5" s="17" t="s">
        <v>388</v>
      </c>
      <c r="F5" s="5">
        <v>1</v>
      </c>
      <c r="G5" s="366"/>
      <c r="H5" s="367"/>
      <c r="I5" s="367"/>
    </row>
    <row r="6" spans="1:11" ht="31.15" customHeight="1">
      <c r="A6" s="337"/>
      <c r="B6" s="313"/>
      <c r="C6" s="313"/>
      <c r="D6" s="313"/>
      <c r="E6" s="17" t="s">
        <v>389</v>
      </c>
      <c r="F6" s="5">
        <v>1</v>
      </c>
      <c r="G6" s="366"/>
      <c r="H6" s="367"/>
      <c r="I6" s="367"/>
    </row>
    <row r="7" spans="1:11" ht="28.9" customHeight="1">
      <c r="A7" s="337"/>
      <c r="B7" s="313"/>
      <c r="C7" s="313"/>
      <c r="D7" s="313"/>
      <c r="E7" s="17" t="s">
        <v>390</v>
      </c>
      <c r="F7" s="5">
        <v>2</v>
      </c>
      <c r="G7" s="366"/>
      <c r="H7" s="367"/>
      <c r="I7" s="367"/>
    </row>
    <row r="8" spans="1:11" ht="31.15" customHeight="1">
      <c r="A8" s="337"/>
      <c r="B8" s="313"/>
      <c r="C8" s="313"/>
      <c r="D8" s="313"/>
      <c r="E8" s="17" t="s">
        <v>391</v>
      </c>
      <c r="F8" s="5">
        <v>2</v>
      </c>
      <c r="G8" s="366"/>
      <c r="H8" s="367"/>
      <c r="I8" s="367"/>
    </row>
    <row r="9" spans="1:11" ht="31.9" customHeight="1">
      <c r="A9" s="337"/>
      <c r="B9" s="313"/>
      <c r="C9" s="313"/>
      <c r="D9" s="366" t="s">
        <v>160</v>
      </c>
      <c r="E9" s="17" t="s">
        <v>392</v>
      </c>
      <c r="F9" s="5">
        <v>3</v>
      </c>
      <c r="G9" s="366">
        <f>208/2</f>
        <v>104</v>
      </c>
      <c r="H9" s="367">
        <v>10.5</v>
      </c>
      <c r="I9" s="367">
        <f>G9*H9</f>
        <v>1092</v>
      </c>
    </row>
    <row r="10" spans="1:11" ht="31.15" customHeight="1">
      <c r="A10" s="337"/>
      <c r="B10" s="313"/>
      <c r="C10" s="313"/>
      <c r="D10" s="313"/>
      <c r="E10" s="17" t="s">
        <v>393</v>
      </c>
      <c r="F10" s="5">
        <v>1</v>
      </c>
      <c r="G10" s="366"/>
      <c r="H10" s="367"/>
      <c r="I10" s="367"/>
    </row>
    <row r="11" spans="1:11" ht="31.9" customHeight="1">
      <c r="A11" s="337"/>
      <c r="B11" s="313"/>
      <c r="C11" s="313"/>
      <c r="D11" s="313"/>
      <c r="E11" s="17" t="s">
        <v>394</v>
      </c>
      <c r="F11" s="5">
        <v>3</v>
      </c>
      <c r="G11" s="366"/>
      <c r="H11" s="367"/>
      <c r="I11" s="367"/>
    </row>
    <row r="12" spans="1:11" ht="32.450000000000003" customHeight="1">
      <c r="A12" s="337"/>
      <c r="B12" s="313"/>
      <c r="C12" s="313"/>
      <c r="D12" s="366" t="s">
        <v>161</v>
      </c>
      <c r="E12" s="17" t="s">
        <v>395</v>
      </c>
      <c r="F12" s="5">
        <v>1</v>
      </c>
      <c r="G12" s="366">
        <f>256/2</f>
        <v>128</v>
      </c>
      <c r="H12" s="367">
        <v>10.5</v>
      </c>
      <c r="I12" s="367">
        <f>G12*H12</f>
        <v>1344</v>
      </c>
    </row>
    <row r="13" spans="1:11" ht="30" customHeight="1">
      <c r="A13" s="337"/>
      <c r="B13" s="313"/>
      <c r="C13" s="313"/>
      <c r="D13" s="313"/>
      <c r="E13" s="17" t="s">
        <v>396</v>
      </c>
      <c r="F13" s="5">
        <v>2</v>
      </c>
      <c r="G13" s="366"/>
      <c r="H13" s="367"/>
      <c r="I13" s="367"/>
    </row>
    <row r="14" spans="1:11" ht="30.6" customHeight="1">
      <c r="A14" s="337"/>
      <c r="B14" s="313"/>
      <c r="C14" s="313"/>
      <c r="D14" s="313"/>
      <c r="E14" s="17" t="s">
        <v>397</v>
      </c>
      <c r="F14" s="5">
        <v>4</v>
      </c>
      <c r="G14" s="366"/>
      <c r="H14" s="367"/>
      <c r="I14" s="367"/>
    </row>
    <row r="15" spans="1:11" ht="33.6" customHeight="1">
      <c r="A15" s="337"/>
      <c r="B15" s="313"/>
      <c r="C15" s="313"/>
      <c r="D15" s="313"/>
      <c r="E15" s="17" t="s">
        <v>398</v>
      </c>
      <c r="F15" s="5">
        <v>1</v>
      </c>
      <c r="G15" s="366"/>
      <c r="H15" s="367"/>
      <c r="I15" s="367"/>
    </row>
    <row r="16" spans="1:11" ht="28.9" customHeight="1">
      <c r="A16" s="337"/>
      <c r="B16" s="313"/>
      <c r="C16" s="313"/>
      <c r="D16" s="313"/>
      <c r="E16" s="17" t="s">
        <v>399</v>
      </c>
      <c r="F16" s="5">
        <v>3</v>
      </c>
      <c r="G16" s="366"/>
      <c r="H16" s="367"/>
      <c r="I16" s="367"/>
    </row>
    <row r="17" spans="1:9" ht="30" customHeight="1">
      <c r="A17" s="337"/>
      <c r="B17" s="313"/>
      <c r="C17" s="313"/>
      <c r="D17" s="366" t="s">
        <v>162</v>
      </c>
      <c r="E17" s="17" t="s">
        <v>400</v>
      </c>
      <c r="F17" s="5">
        <v>5</v>
      </c>
      <c r="G17" s="366">
        <f>172/2</f>
        <v>86</v>
      </c>
      <c r="H17" s="367">
        <v>10.5</v>
      </c>
      <c r="I17" s="367">
        <f>G17*H17</f>
        <v>903</v>
      </c>
    </row>
    <row r="18" spans="1:9" ht="29.45" customHeight="1">
      <c r="A18" s="337"/>
      <c r="B18" s="313"/>
      <c r="C18" s="313"/>
      <c r="D18" s="313"/>
      <c r="E18" s="17" t="s">
        <v>401</v>
      </c>
      <c r="F18" s="5">
        <v>2</v>
      </c>
      <c r="G18" s="366"/>
      <c r="H18" s="367"/>
      <c r="I18" s="367"/>
    </row>
    <row r="19" spans="1:9" ht="34.15" customHeight="1">
      <c r="A19" s="337"/>
      <c r="B19" s="313"/>
      <c r="C19" s="313"/>
      <c r="D19" s="313"/>
      <c r="E19" s="17" t="s">
        <v>402</v>
      </c>
      <c r="F19" s="5">
        <v>2</v>
      </c>
      <c r="G19" s="366"/>
      <c r="H19" s="367"/>
      <c r="I19" s="367"/>
    </row>
    <row r="20" spans="1:9" ht="30.6" customHeight="1">
      <c r="A20" s="337"/>
      <c r="B20" s="313"/>
      <c r="C20" s="313"/>
      <c r="D20" s="313"/>
      <c r="E20" s="17" t="s">
        <v>403</v>
      </c>
      <c r="F20" s="5">
        <v>2</v>
      </c>
      <c r="G20" s="366"/>
      <c r="H20" s="367"/>
      <c r="I20" s="367"/>
    </row>
    <row r="21" spans="1:9" ht="28.9" customHeight="1">
      <c r="A21" s="337"/>
      <c r="B21" s="313"/>
      <c r="C21" s="313"/>
      <c r="D21" s="366" t="s">
        <v>163</v>
      </c>
      <c r="E21" s="17" t="s">
        <v>404</v>
      </c>
      <c r="F21" s="5">
        <v>1</v>
      </c>
      <c r="G21" s="366">
        <f>180/2</f>
        <v>90</v>
      </c>
      <c r="H21" s="367">
        <v>10.5</v>
      </c>
      <c r="I21" s="367">
        <f>G21*H21</f>
        <v>945</v>
      </c>
    </row>
    <row r="22" spans="1:9" ht="29.45" customHeight="1">
      <c r="A22" s="337"/>
      <c r="B22" s="313"/>
      <c r="C22" s="313"/>
      <c r="D22" s="313"/>
      <c r="E22" s="82" t="s">
        <v>405</v>
      </c>
      <c r="F22" s="21">
        <v>1</v>
      </c>
      <c r="G22" s="366"/>
      <c r="H22" s="367"/>
      <c r="I22" s="367"/>
    </row>
    <row r="23" spans="1:9" ht="30" customHeight="1">
      <c r="A23" s="337"/>
      <c r="B23" s="313"/>
      <c r="C23" s="313"/>
      <c r="D23" s="313"/>
      <c r="E23" s="17" t="s">
        <v>406</v>
      </c>
      <c r="F23" s="5">
        <v>1</v>
      </c>
      <c r="G23" s="366"/>
      <c r="H23" s="367"/>
      <c r="I23" s="367"/>
    </row>
    <row r="24" spans="1:9" ht="28.9" customHeight="1">
      <c r="A24" s="337"/>
      <c r="B24" s="313"/>
      <c r="C24" s="313"/>
      <c r="D24" s="313"/>
      <c r="E24" s="17" t="s">
        <v>407</v>
      </c>
      <c r="F24" s="5">
        <v>2</v>
      </c>
      <c r="G24" s="366"/>
      <c r="H24" s="367"/>
      <c r="I24" s="367"/>
    </row>
    <row r="25" spans="1:9" ht="30" customHeight="1">
      <c r="A25" s="337"/>
      <c r="B25" s="313"/>
      <c r="C25" s="313"/>
      <c r="D25" s="366" t="s">
        <v>164</v>
      </c>
      <c r="E25" s="17" t="s">
        <v>408</v>
      </c>
      <c r="F25" s="5">
        <v>2</v>
      </c>
      <c r="G25" s="366">
        <f>172/2</f>
        <v>86</v>
      </c>
      <c r="H25" s="367">
        <v>10.5</v>
      </c>
      <c r="I25" s="367">
        <f>G25*H25</f>
        <v>903</v>
      </c>
    </row>
    <row r="26" spans="1:9" ht="26.45" customHeight="1">
      <c r="A26" s="337"/>
      <c r="B26" s="313"/>
      <c r="C26" s="313"/>
      <c r="D26" s="313"/>
      <c r="E26" s="17" t="s">
        <v>409</v>
      </c>
      <c r="F26" s="5">
        <v>2</v>
      </c>
      <c r="G26" s="366"/>
      <c r="H26" s="367"/>
      <c r="I26" s="367"/>
    </row>
    <row r="27" spans="1:9" ht="27.6" customHeight="1">
      <c r="A27" s="337"/>
      <c r="B27" s="313"/>
      <c r="C27" s="313"/>
      <c r="D27" s="366" t="s">
        <v>165</v>
      </c>
      <c r="E27" s="17" t="s">
        <v>410</v>
      </c>
      <c r="F27" s="5">
        <v>3</v>
      </c>
      <c r="G27" s="366">
        <f>120/2</f>
        <v>60</v>
      </c>
      <c r="H27" s="367">
        <v>10.5</v>
      </c>
      <c r="I27" s="367">
        <f>G27*H27</f>
        <v>630</v>
      </c>
    </row>
    <row r="28" spans="1:9" ht="27.6" customHeight="1">
      <c r="A28" s="337"/>
      <c r="B28" s="313"/>
      <c r="C28" s="313"/>
      <c r="D28" s="313"/>
      <c r="E28" s="17" t="s">
        <v>411</v>
      </c>
      <c r="F28" s="5">
        <v>4</v>
      </c>
      <c r="G28" s="366"/>
      <c r="H28" s="367"/>
      <c r="I28" s="367"/>
    </row>
    <row r="29" spans="1:9" ht="28.9" customHeight="1">
      <c r="A29" s="337"/>
      <c r="B29" s="313"/>
      <c r="C29" s="313"/>
      <c r="D29" s="313"/>
      <c r="E29" s="17" t="s">
        <v>412</v>
      </c>
      <c r="F29" s="5">
        <v>2</v>
      </c>
      <c r="G29" s="366"/>
      <c r="H29" s="367"/>
      <c r="I29" s="367"/>
    </row>
    <row r="30" spans="1:9" ht="28.15" customHeight="1">
      <c r="A30" s="337"/>
      <c r="B30" s="313"/>
      <c r="C30" s="313"/>
      <c r="D30" s="366" t="s">
        <v>166</v>
      </c>
      <c r="E30" s="17" t="s">
        <v>413</v>
      </c>
      <c r="F30" s="5">
        <v>4</v>
      </c>
      <c r="G30" s="366">
        <v>100</v>
      </c>
      <c r="H30" s="367">
        <v>10.5</v>
      </c>
      <c r="I30" s="367">
        <f>G30*H30</f>
        <v>1050</v>
      </c>
    </row>
    <row r="31" spans="1:9" ht="28.15" customHeight="1">
      <c r="A31" s="337"/>
      <c r="B31" s="313"/>
      <c r="C31" s="313"/>
      <c r="D31" s="313"/>
      <c r="E31" s="17" t="s">
        <v>414</v>
      </c>
      <c r="F31" s="5">
        <v>1</v>
      </c>
      <c r="G31" s="366"/>
      <c r="H31" s="367"/>
      <c r="I31" s="367"/>
    </row>
    <row r="32" spans="1:9" ht="30" customHeight="1">
      <c r="A32" s="337"/>
      <c r="B32" s="313"/>
      <c r="C32" s="313"/>
      <c r="D32" s="313"/>
      <c r="E32" s="17" t="s">
        <v>415</v>
      </c>
      <c r="F32" s="5">
        <v>1</v>
      </c>
      <c r="G32" s="366"/>
      <c r="H32" s="367"/>
      <c r="I32" s="367"/>
    </row>
    <row r="33" spans="1:9" ht="31.15" customHeight="1">
      <c r="A33" s="337"/>
      <c r="B33" s="313"/>
      <c r="C33" s="313"/>
      <c r="D33" s="313"/>
      <c r="E33" s="17" t="s">
        <v>416</v>
      </c>
      <c r="F33" s="5">
        <v>2</v>
      </c>
      <c r="G33" s="366"/>
      <c r="H33" s="367"/>
      <c r="I33" s="367"/>
    </row>
    <row r="34" spans="1:9" ht="26.45" customHeight="1">
      <c r="A34" s="337"/>
      <c r="B34" s="313"/>
      <c r="C34" s="313"/>
      <c r="D34" s="313"/>
      <c r="E34" s="82" t="s">
        <v>417</v>
      </c>
      <c r="F34" s="5">
        <f>1+2</f>
        <v>3</v>
      </c>
      <c r="G34" s="366"/>
      <c r="H34" s="367"/>
      <c r="I34" s="367"/>
    </row>
    <row r="35" spans="1:9" ht="26.45" customHeight="1">
      <c r="A35" s="337"/>
      <c r="B35" s="313"/>
      <c r="C35" s="313"/>
      <c r="D35" s="313"/>
      <c r="E35" s="17" t="s">
        <v>418</v>
      </c>
      <c r="F35" s="5">
        <v>10</v>
      </c>
      <c r="G35" s="366"/>
      <c r="H35" s="367"/>
      <c r="I35" s="367"/>
    </row>
    <row r="36" spans="1:9" ht="28.15" customHeight="1">
      <c r="A36" s="337"/>
      <c r="B36" s="313"/>
      <c r="C36" s="313"/>
      <c r="D36" s="313"/>
      <c r="E36" s="17" t="s">
        <v>419</v>
      </c>
      <c r="F36" s="5">
        <v>1</v>
      </c>
      <c r="G36" s="366"/>
      <c r="H36" s="367"/>
      <c r="I36" s="367"/>
    </row>
    <row r="37" spans="1:9" ht="28.9" customHeight="1">
      <c r="A37" s="337"/>
      <c r="B37" s="313"/>
      <c r="C37" s="313"/>
      <c r="D37" s="313"/>
      <c r="E37" s="82" t="s">
        <v>420</v>
      </c>
      <c r="F37" s="5">
        <v>5</v>
      </c>
      <c r="G37" s="366"/>
      <c r="H37" s="367"/>
      <c r="I37" s="367"/>
    </row>
    <row r="38" spans="1:9" ht="28.15" customHeight="1">
      <c r="A38" s="337"/>
      <c r="B38" s="313"/>
      <c r="C38" s="313"/>
      <c r="D38" s="313"/>
      <c r="E38" s="17" t="s">
        <v>421</v>
      </c>
      <c r="F38" s="5">
        <v>3</v>
      </c>
      <c r="G38" s="366"/>
      <c r="H38" s="367"/>
      <c r="I38" s="367"/>
    </row>
    <row r="39" spans="1:9" ht="30.6" customHeight="1">
      <c r="A39" s="337"/>
      <c r="B39" s="313"/>
      <c r="C39" s="313"/>
      <c r="D39" s="313"/>
      <c r="E39" s="17" t="s">
        <v>422</v>
      </c>
      <c r="F39" s="5">
        <v>2</v>
      </c>
      <c r="G39" s="366"/>
      <c r="H39" s="367"/>
      <c r="I39" s="367"/>
    </row>
    <row r="40" spans="1:9" ht="30.6" customHeight="1">
      <c r="A40" s="337"/>
      <c r="B40" s="313"/>
      <c r="C40" s="313"/>
      <c r="D40" s="313"/>
      <c r="E40" s="17" t="s">
        <v>423</v>
      </c>
      <c r="F40" s="5">
        <v>3</v>
      </c>
      <c r="G40" s="366"/>
      <c r="H40" s="367"/>
      <c r="I40" s="367"/>
    </row>
    <row r="41" spans="1:9" ht="27.6" customHeight="1">
      <c r="A41" s="337"/>
      <c r="B41" s="313"/>
      <c r="C41" s="313"/>
      <c r="D41" s="313"/>
      <c r="E41" s="17" t="s">
        <v>424</v>
      </c>
      <c r="F41" s="5">
        <v>4</v>
      </c>
      <c r="G41" s="366"/>
      <c r="H41" s="367"/>
      <c r="I41" s="367"/>
    </row>
    <row r="42" spans="1:9" ht="26.45" customHeight="1">
      <c r="A42" s="337"/>
      <c r="B42" s="313"/>
      <c r="C42" s="313"/>
      <c r="D42" s="313"/>
      <c r="E42" s="17" t="s">
        <v>425</v>
      </c>
      <c r="F42" s="5">
        <v>2</v>
      </c>
      <c r="G42" s="366"/>
      <c r="H42" s="367"/>
      <c r="I42" s="367"/>
    </row>
    <row r="43" spans="1:9" ht="28.9" customHeight="1">
      <c r="A43" s="337"/>
      <c r="B43" s="313"/>
      <c r="C43" s="313"/>
      <c r="D43" s="313"/>
      <c r="E43" s="17" t="s">
        <v>426</v>
      </c>
      <c r="F43" s="5">
        <v>1</v>
      </c>
      <c r="G43" s="366"/>
      <c r="H43" s="367"/>
      <c r="I43" s="367"/>
    </row>
    <row r="44" spans="1:9" ht="27.6" customHeight="1">
      <c r="A44" s="353" t="s">
        <v>974</v>
      </c>
      <c r="B44" s="314"/>
      <c r="C44" s="314"/>
      <c r="D44" s="314"/>
      <c r="E44" s="314"/>
      <c r="F44" s="23">
        <f>SUM(F4:F43)</f>
        <v>98</v>
      </c>
      <c r="G44" s="23">
        <f>SUM(G4:G43)</f>
        <v>828</v>
      </c>
      <c r="H44" s="23"/>
      <c r="I44" s="24">
        <f>I4+I9+I12+I17+I21+I25+I27+I30</f>
        <v>8694</v>
      </c>
    </row>
    <row r="46" spans="1:9" ht="27.6" customHeight="1">
      <c r="A46" s="354" t="s">
        <v>975</v>
      </c>
      <c r="B46" s="315"/>
      <c r="C46" s="315"/>
      <c r="D46" s="315"/>
      <c r="E46" s="315"/>
      <c r="F46" s="25">
        <f>F44</f>
        <v>98</v>
      </c>
      <c r="G46" s="25">
        <f>G44</f>
        <v>828</v>
      </c>
      <c r="H46" s="25"/>
      <c r="I46" s="26">
        <f>I44</f>
        <v>8694</v>
      </c>
    </row>
    <row r="48" spans="1:9" ht="15">
      <c r="F48" s="316" t="s">
        <v>170</v>
      </c>
      <c r="G48" s="316"/>
      <c r="H48" s="316"/>
      <c r="I48" s="69">
        <f>I44+I46</f>
        <v>17388</v>
      </c>
    </row>
  </sheetData>
  <mergeCells count="48">
    <mergeCell ref="A1:I1"/>
    <mergeCell ref="A2:A3"/>
    <mergeCell ref="B2:B3"/>
    <mergeCell ref="C2:C3"/>
    <mergeCell ref="D2:D3"/>
    <mergeCell ref="E2:E3"/>
    <mergeCell ref="F2:F3"/>
    <mergeCell ref="G2:G3"/>
    <mergeCell ref="H2:H3"/>
    <mergeCell ref="I2:I3"/>
    <mergeCell ref="A4:A43"/>
    <mergeCell ref="B4:B43"/>
    <mergeCell ref="C4:C43"/>
    <mergeCell ref="D4:D8"/>
    <mergeCell ref="G4:G8"/>
    <mergeCell ref="H4:H8"/>
    <mergeCell ref="I4:I8"/>
    <mergeCell ref="D9:D11"/>
    <mergeCell ref="G9:G11"/>
    <mergeCell ref="H9:H11"/>
    <mergeCell ref="I9:I11"/>
    <mergeCell ref="D12:D16"/>
    <mergeCell ref="G12:G16"/>
    <mergeCell ref="H12:H16"/>
    <mergeCell ref="I12:I16"/>
    <mergeCell ref="D17:D20"/>
    <mergeCell ref="G17:G20"/>
    <mergeCell ref="H17:H20"/>
    <mergeCell ref="I17:I20"/>
    <mergeCell ref="D21:D24"/>
    <mergeCell ref="G21:G24"/>
    <mergeCell ref="H21:H24"/>
    <mergeCell ref="I21:I24"/>
    <mergeCell ref="D25:D26"/>
    <mergeCell ref="G25:G26"/>
    <mergeCell ref="H25:H26"/>
    <mergeCell ref="I25:I26"/>
    <mergeCell ref="I27:I29"/>
    <mergeCell ref="D30:D43"/>
    <mergeCell ref="G30:G43"/>
    <mergeCell ref="H30:H43"/>
    <mergeCell ref="I30:I43"/>
    <mergeCell ref="A44:E44"/>
    <mergeCell ref="A46:E46"/>
    <mergeCell ref="F48:H48"/>
    <mergeCell ref="D27:D29"/>
    <mergeCell ref="G27:G29"/>
    <mergeCell ref="H27:H29"/>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75" zoomScaleNormal="75" workbookViewId="0">
      <selection activeCell="A4" sqref="A4:A10"/>
    </sheetView>
  </sheetViews>
  <sheetFormatPr defaultRowHeight="14.25"/>
  <cols>
    <col min="1" max="4" width="10.5" customWidth="1"/>
    <col min="5" max="5" width="66.75" customWidth="1"/>
    <col min="6" max="8" width="10.5" customWidth="1"/>
    <col min="9" max="9" width="14.75" customWidth="1"/>
    <col min="10" max="1025" width="10.5" customWidth="1"/>
  </cols>
  <sheetData>
    <row r="1" spans="1:11">
      <c r="A1" s="312"/>
      <c r="B1" s="312"/>
      <c r="C1" s="312"/>
      <c r="D1" s="312"/>
      <c r="E1" s="312"/>
      <c r="F1" s="312"/>
      <c r="G1" s="312"/>
      <c r="H1" s="312"/>
      <c r="I1" s="312"/>
    </row>
    <row r="2" spans="1:11" ht="28.15" customHeight="1">
      <c r="A2" s="311" t="s">
        <v>1</v>
      </c>
      <c r="B2" s="311" t="s">
        <v>2</v>
      </c>
      <c r="C2" s="311" t="s">
        <v>3</v>
      </c>
      <c r="D2" s="311" t="s">
        <v>153</v>
      </c>
      <c r="E2" s="311" t="s">
        <v>154</v>
      </c>
      <c r="F2" s="311" t="s">
        <v>155</v>
      </c>
      <c r="G2" s="311" t="s">
        <v>156</v>
      </c>
      <c r="H2" s="311" t="s">
        <v>157</v>
      </c>
      <c r="I2" s="311" t="s">
        <v>158</v>
      </c>
    </row>
    <row r="3" spans="1:11" ht="31.9" customHeight="1">
      <c r="A3" s="311"/>
      <c r="B3" s="311"/>
      <c r="C3" s="311"/>
      <c r="D3" s="311"/>
      <c r="E3" s="311"/>
      <c r="F3" s="311"/>
      <c r="G3" s="311"/>
      <c r="H3" s="311"/>
      <c r="I3" s="311"/>
    </row>
    <row r="4" spans="1:11" ht="32.25" customHeight="1">
      <c r="A4" s="337">
        <v>18</v>
      </c>
      <c r="B4" s="313">
        <v>18</v>
      </c>
      <c r="C4" s="313" t="s">
        <v>38</v>
      </c>
      <c r="D4" s="5" t="s">
        <v>159</v>
      </c>
      <c r="E4" s="83" t="s">
        <v>427</v>
      </c>
      <c r="F4" s="5">
        <v>30</v>
      </c>
      <c r="G4" s="5">
        <v>20</v>
      </c>
      <c r="H4" s="7">
        <v>7</v>
      </c>
      <c r="I4" s="7">
        <f t="shared" ref="I4:I10" si="0">H4*G4</f>
        <v>140</v>
      </c>
      <c r="K4" s="28"/>
    </row>
    <row r="5" spans="1:11" ht="30.75" customHeight="1">
      <c r="A5" s="337"/>
      <c r="B5" s="313"/>
      <c r="C5" s="313"/>
      <c r="D5" s="5" t="s">
        <v>160</v>
      </c>
      <c r="E5" s="83" t="s">
        <v>428</v>
      </c>
      <c r="F5" s="5">
        <v>26</v>
      </c>
      <c r="G5" s="5">
        <v>46</v>
      </c>
      <c r="H5" s="253">
        <v>7</v>
      </c>
      <c r="I5" s="7">
        <f t="shared" si="0"/>
        <v>322</v>
      </c>
      <c r="K5" s="28"/>
    </row>
    <row r="6" spans="1:11" ht="30.75" customHeight="1">
      <c r="A6" s="337"/>
      <c r="B6" s="313"/>
      <c r="C6" s="313"/>
      <c r="D6" s="5" t="s">
        <v>161</v>
      </c>
      <c r="E6" s="84" t="s">
        <v>429</v>
      </c>
      <c r="F6" s="5">
        <v>5</v>
      </c>
      <c r="G6" s="5">
        <v>150</v>
      </c>
      <c r="H6" s="253">
        <v>7</v>
      </c>
      <c r="I6" s="7">
        <f t="shared" si="0"/>
        <v>1050</v>
      </c>
      <c r="K6" s="28"/>
    </row>
    <row r="7" spans="1:11" ht="31.5" customHeight="1">
      <c r="A7" s="337"/>
      <c r="B7" s="313"/>
      <c r="C7" s="313"/>
      <c r="D7" s="5" t="s">
        <v>162</v>
      </c>
      <c r="E7" s="84" t="s">
        <v>430</v>
      </c>
      <c r="F7" s="5">
        <v>6</v>
      </c>
      <c r="G7" s="5">
        <v>126</v>
      </c>
      <c r="H7" s="253">
        <v>7</v>
      </c>
      <c r="I7" s="7">
        <f t="shared" si="0"/>
        <v>882</v>
      </c>
      <c r="K7" s="28"/>
    </row>
    <row r="8" spans="1:11" ht="24.75" customHeight="1">
      <c r="A8" s="337"/>
      <c r="B8" s="313"/>
      <c r="C8" s="313"/>
      <c r="D8" s="5" t="s">
        <v>163</v>
      </c>
      <c r="E8" s="84" t="s">
        <v>431</v>
      </c>
      <c r="F8" s="5">
        <v>3</v>
      </c>
      <c r="G8" s="5">
        <v>180</v>
      </c>
      <c r="H8" s="253">
        <v>7</v>
      </c>
      <c r="I8" s="7">
        <f t="shared" si="0"/>
        <v>1260</v>
      </c>
      <c r="K8" s="28"/>
    </row>
    <row r="9" spans="1:11" ht="29.25" customHeight="1">
      <c r="A9" s="337"/>
      <c r="B9" s="313"/>
      <c r="C9" s="313"/>
      <c r="D9" s="5" t="s">
        <v>164</v>
      </c>
      <c r="E9" s="84" t="s">
        <v>432</v>
      </c>
      <c r="F9" s="5">
        <v>19</v>
      </c>
      <c r="G9" s="5">
        <v>160</v>
      </c>
      <c r="H9" s="253">
        <v>7</v>
      </c>
      <c r="I9" s="7">
        <f t="shared" si="0"/>
        <v>1120</v>
      </c>
      <c r="K9" s="28"/>
    </row>
    <row r="10" spans="1:11" ht="29.25" customHeight="1">
      <c r="A10" s="337"/>
      <c r="B10" s="313"/>
      <c r="C10" s="313"/>
      <c r="D10" s="5" t="s">
        <v>165</v>
      </c>
      <c r="E10" s="84" t="s">
        <v>433</v>
      </c>
      <c r="F10" s="5">
        <v>5</v>
      </c>
      <c r="G10" s="5">
        <v>280</v>
      </c>
      <c r="H10" s="253">
        <v>7</v>
      </c>
      <c r="I10" s="7">
        <f t="shared" si="0"/>
        <v>1960</v>
      </c>
      <c r="K10" s="28"/>
    </row>
    <row r="11" spans="1:11" ht="15" customHeight="1">
      <c r="A11" s="351" t="s">
        <v>976</v>
      </c>
      <c r="B11" s="308"/>
      <c r="C11" s="308"/>
      <c r="D11" s="308"/>
      <c r="E11" s="308"/>
      <c r="F11" s="9">
        <f>SUM(F4:F10)</f>
        <v>94</v>
      </c>
      <c r="G11" s="9">
        <f>SUM(G4:G10)</f>
        <v>962</v>
      </c>
      <c r="H11" s="9"/>
      <c r="I11" s="46">
        <f>SUM(I4:I10)</f>
        <v>6734</v>
      </c>
    </row>
    <row r="13" spans="1:11" ht="15" customHeight="1">
      <c r="A13" s="352" t="s">
        <v>977</v>
      </c>
      <c r="B13" s="309"/>
      <c r="C13" s="309"/>
      <c r="D13" s="309"/>
      <c r="E13" s="309"/>
      <c r="F13" s="13">
        <f>SUM(F4:F10)</f>
        <v>94</v>
      </c>
      <c r="G13" s="13">
        <f>SUM(G4:G10)</f>
        <v>962</v>
      </c>
      <c r="H13" s="13"/>
      <c r="I13" s="47">
        <f>I11</f>
        <v>6734</v>
      </c>
    </row>
    <row r="15" spans="1:11" ht="15">
      <c r="F15" s="310" t="s">
        <v>170</v>
      </c>
      <c r="G15" s="310"/>
      <c r="H15" s="310"/>
      <c r="I15" s="15">
        <f>I11+I13</f>
        <v>13468</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A22" zoomScale="75" zoomScaleNormal="75" workbookViewId="0">
      <selection activeCell="J1" sqref="A1:XFD21"/>
    </sheetView>
  </sheetViews>
  <sheetFormatPr defaultRowHeight="14.25"/>
  <cols>
    <col min="1" max="4" width="10.5" customWidth="1"/>
    <col min="5" max="5" width="113.125" customWidth="1"/>
    <col min="6" max="8" width="10.5" customWidth="1"/>
    <col min="9" max="9" width="16.5" customWidth="1"/>
    <col min="10" max="1025" width="10.5" customWidth="1"/>
  </cols>
  <sheetData>
    <row r="1" spans="1:11" ht="30.6" customHeight="1">
      <c r="A1" s="304" t="s">
        <v>1</v>
      </c>
      <c r="B1" s="304" t="s">
        <v>2</v>
      </c>
      <c r="C1" s="304" t="s">
        <v>3</v>
      </c>
      <c r="D1" s="304" t="s">
        <v>153</v>
      </c>
      <c r="E1" s="304" t="s">
        <v>154</v>
      </c>
      <c r="F1" s="304" t="s">
        <v>155</v>
      </c>
      <c r="G1" s="304" t="s">
        <v>156</v>
      </c>
      <c r="H1" s="304" t="s">
        <v>157</v>
      </c>
      <c r="I1" s="304" t="s">
        <v>158</v>
      </c>
      <c r="J1" s="258"/>
      <c r="K1" s="258"/>
    </row>
    <row r="2" spans="1:11" ht="28.15" customHeight="1">
      <c r="A2" s="305"/>
      <c r="B2" s="305"/>
      <c r="C2" s="305"/>
      <c r="D2" s="305"/>
      <c r="E2" s="305"/>
      <c r="F2" s="305"/>
      <c r="G2" s="305"/>
      <c r="H2" s="305"/>
      <c r="I2" s="305"/>
      <c r="J2" s="258"/>
      <c r="K2" s="258"/>
    </row>
    <row r="3" spans="1:11" ht="128.44999999999999" customHeight="1">
      <c r="A3" s="306">
        <v>1</v>
      </c>
      <c r="B3" s="306">
        <v>1</v>
      </c>
      <c r="C3" s="306" t="s">
        <v>6</v>
      </c>
      <c r="D3" s="259" t="s">
        <v>159</v>
      </c>
      <c r="E3" s="6" t="s">
        <v>937</v>
      </c>
      <c r="F3" s="259">
        <v>47</v>
      </c>
      <c r="G3" s="259">
        <v>60</v>
      </c>
      <c r="H3" s="260">
        <v>19</v>
      </c>
      <c r="I3" s="260">
        <f t="shared" ref="I3:I9" si="0">G3*H3</f>
        <v>1140</v>
      </c>
      <c r="J3" s="258"/>
      <c r="K3" s="28"/>
    </row>
    <row r="4" spans="1:11" ht="150" customHeight="1">
      <c r="A4" s="307"/>
      <c r="B4" s="307"/>
      <c r="C4" s="307"/>
      <c r="D4" s="259" t="s">
        <v>160</v>
      </c>
      <c r="E4" s="6" t="s">
        <v>938</v>
      </c>
      <c r="F4" s="259">
        <v>45</v>
      </c>
      <c r="G4" s="259">
        <v>52</v>
      </c>
      <c r="H4" s="260">
        <v>19</v>
      </c>
      <c r="I4" s="260">
        <f t="shared" si="0"/>
        <v>988</v>
      </c>
      <c r="J4" s="258"/>
      <c r="K4" s="258"/>
    </row>
    <row r="5" spans="1:11" ht="163.9" customHeight="1">
      <c r="A5" s="307"/>
      <c r="B5" s="307"/>
      <c r="C5" s="307"/>
      <c r="D5" s="259" t="s">
        <v>161</v>
      </c>
      <c r="E5" s="6" t="s">
        <v>939</v>
      </c>
      <c r="F5" s="259">
        <v>57</v>
      </c>
      <c r="G5" s="259">
        <v>64</v>
      </c>
      <c r="H5" s="260">
        <v>19</v>
      </c>
      <c r="I5" s="260">
        <f t="shared" si="0"/>
        <v>1216</v>
      </c>
      <c r="J5" s="258"/>
      <c r="K5" s="258"/>
    </row>
    <row r="6" spans="1:11" ht="193.15" customHeight="1">
      <c r="A6" s="307"/>
      <c r="B6" s="307"/>
      <c r="C6" s="307"/>
      <c r="D6" s="259" t="s">
        <v>162</v>
      </c>
      <c r="E6" s="6" t="s">
        <v>940</v>
      </c>
      <c r="F6" s="259">
        <v>72</v>
      </c>
      <c r="G6" s="259">
        <v>72</v>
      </c>
      <c r="H6" s="260">
        <v>19</v>
      </c>
      <c r="I6" s="260">
        <f t="shared" si="0"/>
        <v>1368</v>
      </c>
      <c r="J6" s="258"/>
      <c r="K6" s="258"/>
    </row>
    <row r="7" spans="1:11" ht="98.45" customHeight="1">
      <c r="A7" s="307"/>
      <c r="B7" s="307"/>
      <c r="C7" s="307"/>
      <c r="D7" s="259" t="s">
        <v>163</v>
      </c>
      <c r="E7" s="6" t="s">
        <v>941</v>
      </c>
      <c r="F7" s="259">
        <v>7</v>
      </c>
      <c r="G7" s="259">
        <v>184</v>
      </c>
      <c r="H7" s="260">
        <v>19</v>
      </c>
      <c r="I7" s="260">
        <f t="shared" si="0"/>
        <v>3496</v>
      </c>
      <c r="J7" s="258"/>
      <c r="K7" s="258"/>
    </row>
    <row r="8" spans="1:11" ht="102" customHeight="1">
      <c r="A8" s="307"/>
      <c r="B8" s="307"/>
      <c r="C8" s="307"/>
      <c r="D8" s="259" t="s">
        <v>164</v>
      </c>
      <c r="E8" s="6" t="s">
        <v>942</v>
      </c>
      <c r="F8" s="259">
        <v>8</v>
      </c>
      <c r="G8" s="259">
        <v>192</v>
      </c>
      <c r="H8" s="260">
        <v>19.25</v>
      </c>
      <c r="I8" s="260">
        <f t="shared" si="0"/>
        <v>3696</v>
      </c>
      <c r="J8" s="258"/>
      <c r="K8" s="258"/>
    </row>
    <row r="9" spans="1:11" ht="178.15" customHeight="1">
      <c r="A9" s="307"/>
      <c r="B9" s="307"/>
      <c r="C9" s="307"/>
      <c r="D9" s="259" t="s">
        <v>165</v>
      </c>
      <c r="E9" s="6" t="s">
        <v>943</v>
      </c>
      <c r="F9" s="259">
        <v>56</v>
      </c>
      <c r="G9" s="259">
        <v>192</v>
      </c>
      <c r="H9" s="260">
        <v>19.25</v>
      </c>
      <c r="I9" s="260">
        <f t="shared" si="0"/>
        <v>3696</v>
      </c>
      <c r="J9" s="258"/>
      <c r="K9" s="258"/>
    </row>
    <row r="10" spans="1:11" ht="16.149999999999999" customHeight="1">
      <c r="A10" s="295" t="s">
        <v>168</v>
      </c>
      <c r="B10" s="296"/>
      <c r="C10" s="296"/>
      <c r="D10" s="296"/>
      <c r="E10" s="297"/>
      <c r="F10" s="9">
        <f>SUM(F3:F9)</f>
        <v>292</v>
      </c>
      <c r="G10" s="9">
        <f>SUM(G3:G9)</f>
        <v>816</v>
      </c>
      <c r="H10" s="259"/>
      <c r="I10" s="10">
        <f>SUM(I3:I9)</f>
        <v>15600</v>
      </c>
    </row>
    <row r="11" spans="1:11">
      <c r="A11" s="258"/>
      <c r="B11" s="258"/>
      <c r="C11" s="258"/>
      <c r="D11" s="258"/>
      <c r="E11" s="258"/>
      <c r="F11" s="258"/>
      <c r="G11" s="258"/>
      <c r="H11" s="259"/>
      <c r="I11" s="11"/>
    </row>
    <row r="12" spans="1:11" ht="16.149999999999999" customHeight="1">
      <c r="A12" s="298" t="s">
        <v>169</v>
      </c>
      <c r="B12" s="299"/>
      <c r="C12" s="299"/>
      <c r="D12" s="299"/>
      <c r="E12" s="300"/>
      <c r="F12" s="13">
        <f>SUM(F3:F9)</f>
        <v>292</v>
      </c>
      <c r="G12" s="13">
        <f>SUM(G3:G9)</f>
        <v>816</v>
      </c>
      <c r="H12" s="259"/>
      <c r="I12" s="14">
        <f>I10</f>
        <v>15600</v>
      </c>
    </row>
    <row r="13" spans="1:11">
      <c r="I13" s="11"/>
    </row>
    <row r="14" spans="1:11" ht="15">
      <c r="F14" s="301" t="s">
        <v>170</v>
      </c>
      <c r="G14" s="302"/>
      <c r="H14" s="303"/>
      <c r="I14" s="15">
        <f>I10+I12</f>
        <v>31200</v>
      </c>
    </row>
  </sheetData>
  <mergeCells count="15">
    <mergeCell ref="I1:I2"/>
    <mergeCell ref="A3:A9"/>
    <mergeCell ref="B3:B9"/>
    <mergeCell ref="C3:C9"/>
    <mergeCell ref="A1:A2"/>
    <mergeCell ref="B1:B2"/>
    <mergeCell ref="C1:C2"/>
    <mergeCell ref="D1:D2"/>
    <mergeCell ref="E1:E2"/>
    <mergeCell ref="A10:E10"/>
    <mergeCell ref="A12:E12"/>
    <mergeCell ref="F14:H14"/>
    <mergeCell ref="F1:F2"/>
    <mergeCell ref="G1:G2"/>
    <mergeCell ref="H1:H2"/>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75" zoomScaleNormal="75" workbookViewId="0">
      <selection activeCell="M8" sqref="M8"/>
    </sheetView>
  </sheetViews>
  <sheetFormatPr defaultRowHeight="14.25"/>
  <cols>
    <col min="1" max="4" width="10.5" customWidth="1"/>
    <col min="5" max="5" width="91.25" customWidth="1"/>
    <col min="6" max="8" width="10.5" customWidth="1"/>
    <col min="9" max="9" width="15.875" customWidth="1"/>
    <col min="10" max="1025" width="10.5" customWidth="1"/>
  </cols>
  <sheetData>
    <row r="1" spans="1:11">
      <c r="A1" s="312"/>
      <c r="B1" s="312"/>
      <c r="C1" s="312"/>
      <c r="D1" s="312"/>
      <c r="E1" s="312"/>
      <c r="F1" s="312"/>
      <c r="G1" s="312"/>
      <c r="H1" s="312"/>
      <c r="I1" s="312"/>
    </row>
    <row r="2" spans="1:11" ht="27.4" customHeight="1">
      <c r="A2" s="311" t="s">
        <v>1</v>
      </c>
      <c r="B2" s="311" t="s">
        <v>2</v>
      </c>
      <c r="C2" s="311" t="s">
        <v>3</v>
      </c>
      <c r="D2" s="311" t="s">
        <v>153</v>
      </c>
      <c r="E2" s="311" t="s">
        <v>154</v>
      </c>
      <c r="F2" s="311" t="s">
        <v>155</v>
      </c>
      <c r="G2" s="311" t="s">
        <v>156</v>
      </c>
      <c r="H2" s="311" t="s">
        <v>157</v>
      </c>
      <c r="I2" s="311" t="s">
        <v>158</v>
      </c>
    </row>
    <row r="3" spans="1:11" ht="36" customHeight="1">
      <c r="A3" s="311"/>
      <c r="B3" s="311"/>
      <c r="C3" s="311"/>
      <c r="D3" s="311"/>
      <c r="E3" s="311"/>
      <c r="F3" s="311"/>
      <c r="G3" s="311"/>
      <c r="H3" s="311"/>
      <c r="I3" s="311"/>
    </row>
    <row r="4" spans="1:11" ht="92.25" customHeight="1">
      <c r="A4" s="337">
        <v>19</v>
      </c>
      <c r="B4" s="313">
        <v>19</v>
      </c>
      <c r="C4" s="313" t="s">
        <v>434</v>
      </c>
      <c r="D4" s="5" t="s">
        <v>159</v>
      </c>
      <c r="E4" s="85" t="s">
        <v>435</v>
      </c>
      <c r="F4" s="85">
        <v>33</v>
      </c>
      <c r="G4" s="85">
        <v>80</v>
      </c>
      <c r="H4" s="7">
        <v>12</v>
      </c>
      <c r="I4" s="7">
        <f>G4*H4</f>
        <v>960</v>
      </c>
      <c r="K4" s="28">
        <f>H4/2.27*2</f>
        <v>10.572687224669604</v>
      </c>
    </row>
    <row r="5" spans="1:11" ht="97.5" customHeight="1">
      <c r="A5" s="337"/>
      <c r="B5" s="313"/>
      <c r="C5" s="313"/>
      <c r="D5" s="5" t="s">
        <v>160</v>
      </c>
      <c r="E5" s="86" t="s">
        <v>436</v>
      </c>
      <c r="F5" s="85">
        <v>25</v>
      </c>
      <c r="G5" s="85">
        <v>400</v>
      </c>
      <c r="H5" s="253">
        <v>12</v>
      </c>
      <c r="I5" s="210">
        <f t="shared" ref="I5:I10" si="0">G5*H5</f>
        <v>4800</v>
      </c>
    </row>
    <row r="6" spans="1:11" ht="116.25" customHeight="1">
      <c r="A6" s="337"/>
      <c r="B6" s="313"/>
      <c r="C6" s="313"/>
      <c r="D6" s="5" t="s">
        <v>161</v>
      </c>
      <c r="E6" s="85" t="s">
        <v>437</v>
      </c>
      <c r="F6" s="85">
        <v>22</v>
      </c>
      <c r="G6" s="85">
        <v>400</v>
      </c>
      <c r="H6" s="253">
        <v>12</v>
      </c>
      <c r="I6" s="210">
        <f t="shared" si="0"/>
        <v>4800</v>
      </c>
    </row>
    <row r="7" spans="1:11" ht="92.25" customHeight="1">
      <c r="A7" s="337"/>
      <c r="B7" s="313"/>
      <c r="C7" s="313"/>
      <c r="D7" s="5" t="s">
        <v>162</v>
      </c>
      <c r="E7" s="86" t="s">
        <v>438</v>
      </c>
      <c r="F7" s="85">
        <v>9</v>
      </c>
      <c r="G7" s="85">
        <v>280</v>
      </c>
      <c r="H7" s="253">
        <v>12</v>
      </c>
      <c r="I7" s="210">
        <f t="shared" si="0"/>
        <v>3360</v>
      </c>
    </row>
    <row r="8" spans="1:11" ht="77.25" customHeight="1">
      <c r="A8" s="337"/>
      <c r="B8" s="313"/>
      <c r="C8" s="313"/>
      <c r="D8" s="5" t="s">
        <v>163</v>
      </c>
      <c r="E8" s="86" t="s">
        <v>439</v>
      </c>
      <c r="F8" s="85">
        <v>14</v>
      </c>
      <c r="G8" s="85">
        <v>200</v>
      </c>
      <c r="H8" s="253">
        <v>12</v>
      </c>
      <c r="I8" s="210">
        <f t="shared" si="0"/>
        <v>2400</v>
      </c>
    </row>
    <row r="9" spans="1:11" ht="88.5" customHeight="1">
      <c r="A9" s="337"/>
      <c r="B9" s="313"/>
      <c r="C9" s="313"/>
      <c r="D9" s="5" t="s">
        <v>164</v>
      </c>
      <c r="E9" s="85" t="s">
        <v>440</v>
      </c>
      <c r="F9" s="85">
        <v>12</v>
      </c>
      <c r="G9" s="85">
        <v>550</v>
      </c>
      <c r="H9" s="253">
        <v>12</v>
      </c>
      <c r="I9" s="210">
        <f t="shared" si="0"/>
        <v>6600</v>
      </c>
    </row>
    <row r="10" spans="1:11" ht="70.5" customHeight="1">
      <c r="A10" s="337"/>
      <c r="B10" s="313"/>
      <c r="C10" s="313"/>
      <c r="D10" s="5" t="s">
        <v>165</v>
      </c>
      <c r="E10" s="85" t="s">
        <v>441</v>
      </c>
      <c r="F10" s="85">
        <v>17</v>
      </c>
      <c r="G10" s="85">
        <v>290</v>
      </c>
      <c r="H10" s="253">
        <v>12</v>
      </c>
      <c r="I10" s="210">
        <f t="shared" si="0"/>
        <v>3480</v>
      </c>
    </row>
    <row r="11" spans="1:11" ht="15.75" customHeight="1">
      <c r="A11" s="351" t="s">
        <v>978</v>
      </c>
      <c r="B11" s="308"/>
      <c r="C11" s="308"/>
      <c r="D11" s="308"/>
      <c r="E11" s="308"/>
      <c r="F11" s="9">
        <f>SUM(F4:F10)</f>
        <v>132</v>
      </c>
      <c r="G11" s="9">
        <f>SUM(G4:G10)</f>
        <v>2200</v>
      </c>
      <c r="H11" s="9"/>
      <c r="I11" s="46">
        <f>SUM(I4:I10)</f>
        <v>26400</v>
      </c>
    </row>
    <row r="13" spans="1:11" ht="15.75" customHeight="1">
      <c r="A13" s="352" t="s">
        <v>979</v>
      </c>
      <c r="B13" s="309"/>
      <c r="C13" s="309"/>
      <c r="D13" s="309"/>
      <c r="E13" s="309"/>
      <c r="F13" s="13">
        <f>SUM(F4:F10)</f>
        <v>132</v>
      </c>
      <c r="G13" s="13">
        <f>SUM(G4:G10)</f>
        <v>2200</v>
      </c>
      <c r="H13" s="13"/>
      <c r="I13" s="47">
        <f>I11</f>
        <v>26400</v>
      </c>
    </row>
    <row r="15" spans="1:11" ht="15">
      <c r="F15" s="310" t="s">
        <v>170</v>
      </c>
      <c r="G15" s="310"/>
      <c r="H15" s="310"/>
      <c r="I15" s="15">
        <f>I11+I13</f>
        <v>52800</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zoomScale="75" zoomScaleNormal="75" workbookViewId="0">
      <selection activeCell="A4" sqref="A4:A5"/>
    </sheetView>
  </sheetViews>
  <sheetFormatPr defaultRowHeight="14.25"/>
  <cols>
    <col min="1" max="4" width="10.5" customWidth="1"/>
    <col min="5" max="5" width="77.75" customWidth="1"/>
    <col min="6" max="8" width="10.5" customWidth="1"/>
    <col min="9" max="9" width="20.75" customWidth="1"/>
    <col min="10" max="1025" width="10.5" customWidth="1"/>
  </cols>
  <sheetData>
    <row r="1" spans="1:12">
      <c r="A1" s="365"/>
      <c r="B1" s="365"/>
      <c r="C1" s="365"/>
      <c r="D1" s="365"/>
      <c r="E1" s="365"/>
      <c r="F1" s="365"/>
      <c r="G1" s="365"/>
      <c r="H1" s="365"/>
      <c r="I1" s="365"/>
    </row>
    <row r="2" spans="1:12" ht="15.75" customHeight="1">
      <c r="A2" s="362" t="s">
        <v>1</v>
      </c>
      <c r="B2" s="362" t="s">
        <v>2</v>
      </c>
      <c r="C2" s="362" t="s">
        <v>3</v>
      </c>
      <c r="D2" s="362" t="s">
        <v>153</v>
      </c>
      <c r="E2" s="362" t="s">
        <v>154</v>
      </c>
      <c r="F2" s="362" t="s">
        <v>155</v>
      </c>
      <c r="G2" s="362" t="s">
        <v>156</v>
      </c>
      <c r="H2" s="362" t="s">
        <v>442</v>
      </c>
      <c r="I2" s="362" t="s">
        <v>4</v>
      </c>
    </row>
    <row r="3" spans="1:12">
      <c r="A3" s="362"/>
      <c r="B3" s="362"/>
      <c r="C3" s="362"/>
      <c r="D3" s="362"/>
      <c r="E3" s="362"/>
      <c r="F3" s="362"/>
      <c r="G3" s="362"/>
      <c r="H3" s="362"/>
      <c r="I3" s="362"/>
    </row>
    <row r="4" spans="1:12" ht="409.6" customHeight="1">
      <c r="A4" s="326">
        <v>20</v>
      </c>
      <c r="B4" s="368">
        <v>20</v>
      </c>
      <c r="C4" s="71" t="s">
        <v>42</v>
      </c>
      <c r="D4" s="71" t="s">
        <v>159</v>
      </c>
      <c r="E4" s="87" t="s">
        <v>443</v>
      </c>
      <c r="F4" s="71">
        <v>68</v>
      </c>
      <c r="G4" s="71">
        <v>908</v>
      </c>
      <c r="H4" s="73">
        <v>7</v>
      </c>
      <c r="I4" s="73">
        <f>G4*H4</f>
        <v>6356</v>
      </c>
      <c r="L4" s="28"/>
    </row>
    <row r="5" spans="1:12" ht="141.75" customHeight="1">
      <c r="A5" s="455"/>
      <c r="B5" s="369"/>
      <c r="C5" s="71" t="s">
        <v>444</v>
      </c>
      <c r="D5" s="71" t="s">
        <v>160</v>
      </c>
      <c r="E5" s="88" t="s">
        <v>445</v>
      </c>
      <c r="F5" s="71">
        <v>16</v>
      </c>
      <c r="G5" s="71">
        <v>644</v>
      </c>
      <c r="H5" s="73">
        <v>7</v>
      </c>
      <c r="I5" s="73">
        <f>G5*H5</f>
        <v>4508</v>
      </c>
    </row>
    <row r="6" spans="1:12" ht="28.5" customHeight="1">
      <c r="A6" s="357" t="s">
        <v>980</v>
      </c>
      <c r="B6" s="358"/>
      <c r="C6" s="358"/>
      <c r="D6" s="358"/>
      <c r="E6" s="358"/>
      <c r="F6" s="74">
        <f>SUM(F4:F5)</f>
        <v>84</v>
      </c>
      <c r="G6" s="74">
        <f>SUM(G4:G5)</f>
        <v>1552</v>
      </c>
      <c r="H6" s="75"/>
      <c r="I6" s="75">
        <f>SUM(I4:I5)</f>
        <v>10864</v>
      </c>
    </row>
    <row r="7" spans="1:12">
      <c r="A7" s="70"/>
      <c r="B7" s="70"/>
      <c r="C7" s="70"/>
      <c r="D7" s="70"/>
      <c r="E7" s="70"/>
      <c r="F7" s="70"/>
      <c r="G7" s="70"/>
      <c r="H7" s="70"/>
      <c r="I7" s="70"/>
    </row>
    <row r="8" spans="1:12" ht="28.5" customHeight="1">
      <c r="A8" s="359" t="s">
        <v>981</v>
      </c>
      <c r="B8" s="360"/>
      <c r="C8" s="360"/>
      <c r="D8" s="360"/>
      <c r="E8" s="360"/>
      <c r="F8" s="76">
        <f>SUM(F4:F5)</f>
        <v>84</v>
      </c>
      <c r="G8" s="76">
        <f>SUM(G4:G5)</f>
        <v>1552</v>
      </c>
      <c r="H8" s="77"/>
      <c r="I8" s="77">
        <f>I6</f>
        <v>10864</v>
      </c>
    </row>
    <row r="9" spans="1:12">
      <c r="A9" s="70"/>
      <c r="B9" s="70"/>
      <c r="C9" s="70"/>
      <c r="D9" s="70"/>
      <c r="E9" s="70"/>
      <c r="F9" s="70"/>
      <c r="G9" s="70"/>
      <c r="H9" s="70"/>
      <c r="I9" s="70"/>
    </row>
    <row r="10" spans="1:12" ht="15">
      <c r="A10" s="70"/>
      <c r="B10" s="70"/>
      <c r="C10" s="70"/>
      <c r="D10" s="70"/>
      <c r="E10" s="70"/>
      <c r="F10" s="361" t="s">
        <v>170</v>
      </c>
      <c r="G10" s="361"/>
      <c r="H10" s="361"/>
      <c r="I10" s="78">
        <f>I6+I8</f>
        <v>21728</v>
      </c>
    </row>
  </sheetData>
  <mergeCells count="15">
    <mergeCell ref="A1:I1"/>
    <mergeCell ref="I2:I3"/>
    <mergeCell ref="A6:E6"/>
    <mergeCell ref="A2:A3"/>
    <mergeCell ref="B2:B3"/>
    <mergeCell ref="C2:C3"/>
    <mergeCell ref="D2:D3"/>
    <mergeCell ref="E2:E3"/>
    <mergeCell ref="A8:E8"/>
    <mergeCell ref="F10:H10"/>
    <mergeCell ref="F2:F3"/>
    <mergeCell ref="G2:G3"/>
    <mergeCell ref="H2:H3"/>
    <mergeCell ref="A4:A5"/>
    <mergeCell ref="B4:B5"/>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75" zoomScaleNormal="75" workbookViewId="0">
      <selection activeCell="A4" sqref="A4:A12"/>
    </sheetView>
  </sheetViews>
  <sheetFormatPr defaultRowHeight="14.25"/>
  <cols>
    <col min="1" max="4" width="10.5" customWidth="1"/>
    <col min="5" max="5" width="71.875" customWidth="1"/>
    <col min="6" max="8" width="10.5" customWidth="1"/>
    <col min="9" max="9" width="15.75" customWidth="1"/>
    <col min="10" max="1025" width="10.5" customWidth="1"/>
  </cols>
  <sheetData>
    <row r="1" spans="1:9">
      <c r="A1" s="312"/>
      <c r="B1" s="312"/>
      <c r="C1" s="312"/>
      <c r="D1" s="312"/>
      <c r="E1" s="312"/>
      <c r="F1" s="312"/>
      <c r="G1" s="312"/>
      <c r="H1" s="312"/>
      <c r="I1" s="312"/>
    </row>
    <row r="2" spans="1:9" ht="27.4" customHeight="1">
      <c r="A2" s="311" t="s">
        <v>1</v>
      </c>
      <c r="B2" s="311" t="s">
        <v>2</v>
      </c>
      <c r="C2" s="311" t="s">
        <v>3</v>
      </c>
      <c r="D2" s="311" t="s">
        <v>153</v>
      </c>
      <c r="E2" s="311" t="s">
        <v>154</v>
      </c>
      <c r="F2" s="311" t="s">
        <v>155</v>
      </c>
      <c r="G2" s="311" t="s">
        <v>156</v>
      </c>
      <c r="H2" s="311" t="s">
        <v>157</v>
      </c>
      <c r="I2" s="311" t="s">
        <v>158</v>
      </c>
    </row>
    <row r="3" spans="1:9" ht="29.25" customHeight="1">
      <c r="A3" s="311"/>
      <c r="B3" s="311"/>
      <c r="C3" s="311"/>
      <c r="D3" s="311"/>
      <c r="E3" s="311"/>
      <c r="F3" s="311"/>
      <c r="G3" s="311"/>
      <c r="H3" s="311"/>
      <c r="I3" s="311"/>
    </row>
    <row r="4" spans="1:9" ht="30.75" customHeight="1">
      <c r="A4" s="337">
        <v>21</v>
      </c>
      <c r="B4" s="313">
        <v>21</v>
      </c>
      <c r="C4" s="313" t="s">
        <v>44</v>
      </c>
      <c r="D4" s="5" t="s">
        <v>159</v>
      </c>
      <c r="E4" s="17" t="s">
        <v>446</v>
      </c>
      <c r="F4" s="89">
        <v>49</v>
      </c>
      <c r="G4" s="89">
        <v>92</v>
      </c>
      <c r="H4" s="90">
        <v>15</v>
      </c>
      <c r="I4" s="91">
        <f>G4*H4</f>
        <v>1380</v>
      </c>
    </row>
    <row r="5" spans="1:9" ht="30.75" customHeight="1">
      <c r="A5" s="337"/>
      <c r="B5" s="313"/>
      <c r="C5" s="313"/>
      <c r="D5" s="5" t="s">
        <v>160</v>
      </c>
      <c r="E5" s="92" t="s">
        <v>447</v>
      </c>
      <c r="F5" s="89">
        <v>6</v>
      </c>
      <c r="G5" s="89">
        <v>478</v>
      </c>
      <c r="H5" s="90">
        <v>15</v>
      </c>
      <c r="I5" s="91">
        <f t="shared" ref="I5:I12" si="0">G5*H5</f>
        <v>7170</v>
      </c>
    </row>
    <row r="6" spans="1:9" ht="29.25" customHeight="1">
      <c r="A6" s="337"/>
      <c r="B6" s="313"/>
      <c r="C6" s="313"/>
      <c r="D6" s="5" t="s">
        <v>161</v>
      </c>
      <c r="E6" s="92" t="s">
        <v>448</v>
      </c>
      <c r="F6" s="89">
        <v>4</v>
      </c>
      <c r="G6" s="89">
        <v>412</v>
      </c>
      <c r="H6" s="90">
        <v>15</v>
      </c>
      <c r="I6" s="91">
        <f t="shared" si="0"/>
        <v>6180</v>
      </c>
    </row>
    <row r="7" spans="1:9" ht="33.75" customHeight="1">
      <c r="A7" s="337"/>
      <c r="B7" s="313"/>
      <c r="C7" s="313"/>
      <c r="D7" s="5" t="s">
        <v>162</v>
      </c>
      <c r="E7" s="92" t="s">
        <v>449</v>
      </c>
      <c r="F7" s="89">
        <v>11</v>
      </c>
      <c r="G7" s="89">
        <v>534</v>
      </c>
      <c r="H7" s="90">
        <v>15</v>
      </c>
      <c r="I7" s="91">
        <f t="shared" si="0"/>
        <v>8010</v>
      </c>
    </row>
    <row r="8" spans="1:9" ht="32.25" customHeight="1">
      <c r="A8" s="337"/>
      <c r="B8" s="313"/>
      <c r="C8" s="313"/>
      <c r="D8" s="5" t="s">
        <v>163</v>
      </c>
      <c r="E8" s="93" t="s">
        <v>450</v>
      </c>
      <c r="F8" s="89">
        <v>7</v>
      </c>
      <c r="G8" s="89">
        <v>330</v>
      </c>
      <c r="H8" s="90">
        <v>15</v>
      </c>
      <c r="I8" s="91">
        <f t="shared" si="0"/>
        <v>4950</v>
      </c>
    </row>
    <row r="9" spans="1:9" ht="28.5" customHeight="1">
      <c r="A9" s="337"/>
      <c r="B9" s="313"/>
      <c r="C9" s="313"/>
      <c r="D9" s="5" t="s">
        <v>164</v>
      </c>
      <c r="E9" s="93" t="s">
        <v>451</v>
      </c>
      <c r="F9" s="89">
        <v>5</v>
      </c>
      <c r="G9" s="89">
        <v>246</v>
      </c>
      <c r="H9" s="90">
        <v>15</v>
      </c>
      <c r="I9" s="91">
        <f t="shared" si="0"/>
        <v>3690</v>
      </c>
    </row>
    <row r="10" spans="1:9" ht="24.75" customHeight="1">
      <c r="A10" s="337"/>
      <c r="B10" s="313"/>
      <c r="C10" s="313"/>
      <c r="D10" s="5" t="s">
        <v>165</v>
      </c>
      <c r="E10" s="93" t="s">
        <v>452</v>
      </c>
      <c r="F10" s="89">
        <v>12</v>
      </c>
      <c r="G10" s="89">
        <v>220</v>
      </c>
      <c r="H10" s="90">
        <v>15</v>
      </c>
      <c r="I10" s="91">
        <f t="shared" si="0"/>
        <v>3300</v>
      </c>
    </row>
    <row r="11" spans="1:9" ht="21.75" customHeight="1">
      <c r="A11" s="337"/>
      <c r="B11" s="313"/>
      <c r="C11" s="313"/>
      <c r="D11" s="5" t="s">
        <v>166</v>
      </c>
      <c r="E11" s="93" t="s">
        <v>453</v>
      </c>
      <c r="F11" s="89">
        <v>5</v>
      </c>
      <c r="G11" s="89">
        <v>152</v>
      </c>
      <c r="H11" s="90">
        <v>15</v>
      </c>
      <c r="I11" s="91">
        <f t="shared" si="0"/>
        <v>2280</v>
      </c>
    </row>
    <row r="12" spans="1:9" ht="22.5" customHeight="1">
      <c r="A12" s="337"/>
      <c r="B12" s="313"/>
      <c r="C12" s="313"/>
      <c r="D12" s="5" t="s">
        <v>167</v>
      </c>
      <c r="E12" s="94" t="s">
        <v>454</v>
      </c>
      <c r="F12" s="89">
        <v>4</v>
      </c>
      <c r="G12" s="89">
        <v>90</v>
      </c>
      <c r="H12" s="90">
        <v>15</v>
      </c>
      <c r="I12" s="91">
        <f t="shared" si="0"/>
        <v>1350</v>
      </c>
    </row>
    <row r="13" spans="1:9" ht="27" customHeight="1">
      <c r="A13" s="351" t="s">
        <v>982</v>
      </c>
      <c r="B13" s="308"/>
      <c r="C13" s="308"/>
      <c r="D13" s="308"/>
      <c r="E13" s="308"/>
      <c r="F13" s="9">
        <f>SUM(F4:F12)</f>
        <v>103</v>
      </c>
      <c r="G13" s="9">
        <f>SUM(G4:G12)</f>
        <v>2554</v>
      </c>
      <c r="H13" s="9"/>
      <c r="I13" s="46">
        <f>SUM(I4:I12)</f>
        <v>38310</v>
      </c>
    </row>
    <row r="15" spans="1:9" ht="27" customHeight="1">
      <c r="A15" s="352" t="s">
        <v>983</v>
      </c>
      <c r="B15" s="309"/>
      <c r="C15" s="309"/>
      <c r="D15" s="309"/>
      <c r="E15" s="309"/>
      <c r="F15" s="13">
        <f>SUM(F4:F12)</f>
        <v>103</v>
      </c>
      <c r="G15" s="13">
        <f>SUM(G4:G12)</f>
        <v>2554</v>
      </c>
      <c r="H15" s="13"/>
      <c r="I15" s="47">
        <f>I13</f>
        <v>38310</v>
      </c>
    </row>
    <row r="17" spans="6:9" ht="15">
      <c r="F17" s="310" t="s">
        <v>170</v>
      </c>
      <c r="G17" s="310"/>
      <c r="H17" s="310"/>
      <c r="I17" s="15">
        <f>I13+I15</f>
        <v>76620</v>
      </c>
    </row>
  </sheetData>
  <mergeCells count="16">
    <mergeCell ref="A1:I1"/>
    <mergeCell ref="I2:I3"/>
    <mergeCell ref="A4:A12"/>
    <mergeCell ref="B4:B12"/>
    <mergeCell ref="C4:C12"/>
    <mergeCell ref="A2:A3"/>
    <mergeCell ref="B2:B3"/>
    <mergeCell ref="C2:C3"/>
    <mergeCell ref="D2:D3"/>
    <mergeCell ref="E2:E3"/>
    <mergeCell ref="A13:E13"/>
    <mergeCell ref="A15:E15"/>
    <mergeCell ref="F17:H17"/>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3" zoomScale="75" zoomScaleNormal="75" workbookViewId="0">
      <selection activeCell="A4" sqref="A4:A14"/>
    </sheetView>
  </sheetViews>
  <sheetFormatPr defaultRowHeight="14.25"/>
  <cols>
    <col min="1" max="4" width="10.5" customWidth="1"/>
    <col min="5" max="5" width="60.25" customWidth="1"/>
    <col min="6" max="1025" width="10.5" customWidth="1"/>
  </cols>
  <sheetData>
    <row r="1" spans="1:13">
      <c r="A1" s="365"/>
      <c r="B1" s="365"/>
      <c r="C1" s="365"/>
      <c r="D1" s="365"/>
      <c r="E1" s="365"/>
      <c r="F1" s="365"/>
      <c r="G1" s="365"/>
      <c r="H1" s="365"/>
      <c r="I1" s="365"/>
    </row>
    <row r="2" spans="1:13" ht="14.65" customHeight="1">
      <c r="A2" s="362" t="s">
        <v>1</v>
      </c>
      <c r="B2" s="362" t="s">
        <v>2</v>
      </c>
      <c r="C2" s="362" t="s">
        <v>3</v>
      </c>
      <c r="D2" s="362" t="s">
        <v>153</v>
      </c>
      <c r="E2" s="362" t="s">
        <v>154</v>
      </c>
      <c r="F2" s="362" t="s">
        <v>155</v>
      </c>
      <c r="G2" s="362" t="s">
        <v>156</v>
      </c>
      <c r="H2" s="362" t="s">
        <v>157</v>
      </c>
      <c r="I2" s="362" t="s">
        <v>158</v>
      </c>
    </row>
    <row r="3" spans="1:13">
      <c r="A3" s="362"/>
      <c r="B3" s="362"/>
      <c r="C3" s="362"/>
      <c r="D3" s="362"/>
      <c r="E3" s="362"/>
      <c r="F3" s="362"/>
      <c r="G3" s="362"/>
      <c r="H3" s="362"/>
      <c r="I3" s="362"/>
    </row>
    <row r="4" spans="1:13" ht="34.5" customHeight="1">
      <c r="A4" s="363">
        <v>22</v>
      </c>
      <c r="B4" s="364">
        <v>22</v>
      </c>
      <c r="C4" s="364" t="s">
        <v>46</v>
      </c>
      <c r="D4" s="71" t="s">
        <v>159</v>
      </c>
      <c r="E4" s="95" t="s">
        <v>455</v>
      </c>
      <c r="F4" s="71">
        <v>2</v>
      </c>
      <c r="G4" s="71">
        <v>140</v>
      </c>
      <c r="H4" s="231">
        <v>8.18</v>
      </c>
      <c r="I4" s="231">
        <f>G4*H4</f>
        <v>1145.2</v>
      </c>
      <c r="K4">
        <f>5*1.9965/1.25</f>
        <v>7.9859999999999998</v>
      </c>
    </row>
    <row r="5" spans="1:13" ht="42" customHeight="1">
      <c r="A5" s="363"/>
      <c r="B5" s="364"/>
      <c r="C5" s="364"/>
      <c r="D5" s="71" t="s">
        <v>160</v>
      </c>
      <c r="E5" s="95" t="s">
        <v>456</v>
      </c>
      <c r="F5" s="71">
        <v>4</v>
      </c>
      <c r="G5" s="71">
        <v>120</v>
      </c>
      <c r="H5" s="231">
        <v>8.1999999999999993</v>
      </c>
      <c r="I5" s="231">
        <f t="shared" ref="I5:I14" si="0">G5*H5</f>
        <v>983.99999999999989</v>
      </c>
    </row>
    <row r="6" spans="1:13" ht="143.44999999999999" customHeight="1">
      <c r="A6" s="363"/>
      <c r="B6" s="364"/>
      <c r="C6" s="364"/>
      <c r="D6" s="71" t="s">
        <v>161</v>
      </c>
      <c r="E6" s="95" t="s">
        <v>944</v>
      </c>
      <c r="F6" s="71">
        <v>20</v>
      </c>
      <c r="G6" s="71">
        <v>400</v>
      </c>
      <c r="H6" s="231">
        <v>8.1999999999999993</v>
      </c>
      <c r="I6" s="231">
        <f t="shared" si="0"/>
        <v>3279.9999999999995</v>
      </c>
    </row>
    <row r="7" spans="1:13" ht="36" customHeight="1">
      <c r="A7" s="363"/>
      <c r="B7" s="364"/>
      <c r="C7" s="364"/>
      <c r="D7" s="71" t="s">
        <v>162</v>
      </c>
      <c r="E7" s="95" t="s">
        <v>457</v>
      </c>
      <c r="F7" s="71">
        <v>2</v>
      </c>
      <c r="G7" s="71">
        <v>180</v>
      </c>
      <c r="H7" s="231">
        <v>8.1999999999999993</v>
      </c>
      <c r="I7" s="231">
        <f t="shared" si="0"/>
        <v>1475.9999999999998</v>
      </c>
    </row>
    <row r="8" spans="1:13" ht="74.45" customHeight="1">
      <c r="A8" s="363"/>
      <c r="B8" s="364"/>
      <c r="C8" s="364"/>
      <c r="D8" s="71" t="s">
        <v>163</v>
      </c>
      <c r="E8" s="95" t="s">
        <v>945</v>
      </c>
      <c r="F8" s="71">
        <v>21</v>
      </c>
      <c r="G8" s="71">
        <v>60</v>
      </c>
      <c r="H8" s="231">
        <v>8.1999999999999993</v>
      </c>
      <c r="I8" s="231">
        <f t="shared" si="0"/>
        <v>491.99999999999994</v>
      </c>
    </row>
    <row r="9" spans="1:13" ht="32.25" customHeight="1">
      <c r="A9" s="363"/>
      <c r="B9" s="364"/>
      <c r="C9" s="364"/>
      <c r="D9" s="71" t="s">
        <v>164</v>
      </c>
      <c r="E9" s="95" t="s">
        <v>458</v>
      </c>
      <c r="F9" s="71">
        <v>4</v>
      </c>
      <c r="G9" s="71">
        <v>150</v>
      </c>
      <c r="H9" s="231">
        <v>8.1999999999999993</v>
      </c>
      <c r="I9" s="231">
        <f t="shared" si="0"/>
        <v>1230</v>
      </c>
    </row>
    <row r="10" spans="1:13" ht="66" customHeight="1">
      <c r="A10" s="363"/>
      <c r="B10" s="364"/>
      <c r="C10" s="364"/>
      <c r="D10" s="71" t="s">
        <v>165</v>
      </c>
      <c r="E10" s="95" t="s">
        <v>459</v>
      </c>
      <c r="F10" s="71">
        <v>8</v>
      </c>
      <c r="G10" s="71">
        <v>150</v>
      </c>
      <c r="H10" s="231">
        <v>8.1999999999999993</v>
      </c>
      <c r="I10" s="231">
        <f t="shared" si="0"/>
        <v>1230</v>
      </c>
    </row>
    <row r="11" spans="1:13" ht="85.15" customHeight="1">
      <c r="A11" s="363"/>
      <c r="B11" s="364"/>
      <c r="C11" s="364"/>
      <c r="D11" s="71" t="s">
        <v>166</v>
      </c>
      <c r="E11" s="95" t="s">
        <v>946</v>
      </c>
      <c r="F11" s="71">
        <v>10</v>
      </c>
      <c r="G11" s="71">
        <v>40</v>
      </c>
      <c r="H11" s="231">
        <v>8.1999999999999993</v>
      </c>
      <c r="I11" s="231">
        <f t="shared" si="0"/>
        <v>328</v>
      </c>
    </row>
    <row r="12" spans="1:13" ht="111" customHeight="1">
      <c r="A12" s="363"/>
      <c r="B12" s="364"/>
      <c r="C12" s="364"/>
      <c r="D12" s="71" t="s">
        <v>167</v>
      </c>
      <c r="E12" s="95" t="s">
        <v>947</v>
      </c>
      <c r="F12" s="71">
        <v>15</v>
      </c>
      <c r="G12" s="71">
        <v>40</v>
      </c>
      <c r="H12" s="231">
        <v>8.1999999999999993</v>
      </c>
      <c r="I12" s="231">
        <f t="shared" si="0"/>
        <v>328</v>
      </c>
    </row>
    <row r="13" spans="1:13" ht="94.9" customHeight="1">
      <c r="A13" s="363"/>
      <c r="B13" s="364"/>
      <c r="C13" s="364"/>
      <c r="D13" s="71" t="s">
        <v>204</v>
      </c>
      <c r="E13" s="95" t="s">
        <v>948</v>
      </c>
      <c r="F13" s="71">
        <v>5</v>
      </c>
      <c r="G13" s="71">
        <v>214</v>
      </c>
      <c r="H13" s="231">
        <v>8.1999999999999993</v>
      </c>
      <c r="I13" s="231">
        <f t="shared" si="0"/>
        <v>1754.8</v>
      </c>
    </row>
    <row r="14" spans="1:13" ht="130.15" customHeight="1">
      <c r="A14" s="363"/>
      <c r="B14" s="364"/>
      <c r="C14" s="364"/>
      <c r="D14" s="71" t="s">
        <v>218</v>
      </c>
      <c r="E14" s="95" t="s">
        <v>949</v>
      </c>
      <c r="F14" s="71">
        <v>12</v>
      </c>
      <c r="G14" s="71">
        <v>120</v>
      </c>
      <c r="H14" s="231">
        <v>8.1999999999999993</v>
      </c>
      <c r="I14" s="231">
        <f t="shared" si="0"/>
        <v>983.99999999999989</v>
      </c>
    </row>
    <row r="15" spans="1:13" ht="15" customHeight="1">
      <c r="A15" s="357" t="s">
        <v>984</v>
      </c>
      <c r="B15" s="358"/>
      <c r="C15" s="358"/>
      <c r="D15" s="358"/>
      <c r="E15" s="358"/>
      <c r="F15" s="74">
        <f>SUM(F4:F14)</f>
        <v>103</v>
      </c>
      <c r="G15" s="74">
        <f>SUM(G4:G14)</f>
        <v>1614</v>
      </c>
      <c r="H15" s="74"/>
      <c r="I15" s="96">
        <f>SUM(I4:I14)</f>
        <v>13231.999999999998</v>
      </c>
      <c r="M15" s="11"/>
    </row>
    <row r="16" spans="1:13">
      <c r="A16" s="70"/>
      <c r="B16" s="70"/>
      <c r="C16" s="70"/>
      <c r="D16" s="70"/>
      <c r="E16" s="70"/>
      <c r="F16" s="70"/>
      <c r="G16" s="70"/>
      <c r="H16" s="70"/>
      <c r="I16" s="70"/>
    </row>
    <row r="17" spans="1:9" ht="15" customHeight="1">
      <c r="A17" s="359" t="s">
        <v>985</v>
      </c>
      <c r="B17" s="360"/>
      <c r="C17" s="360"/>
      <c r="D17" s="360"/>
      <c r="E17" s="360"/>
      <c r="F17" s="76">
        <f>SUM(F4:F14)</f>
        <v>103</v>
      </c>
      <c r="G17" s="76">
        <f>SUM(G4:G14)</f>
        <v>1614</v>
      </c>
      <c r="H17" s="76"/>
      <c r="I17" s="97">
        <f>I15</f>
        <v>13231.999999999998</v>
      </c>
    </row>
    <row r="18" spans="1:9">
      <c r="A18" s="70"/>
      <c r="B18" s="70"/>
      <c r="C18" s="70"/>
      <c r="D18" s="70"/>
      <c r="E18" s="70"/>
      <c r="F18" s="70"/>
      <c r="G18" s="70"/>
      <c r="H18" s="70"/>
      <c r="I18" s="70"/>
    </row>
    <row r="19" spans="1:9" ht="15">
      <c r="A19" s="70"/>
      <c r="B19" s="70"/>
      <c r="C19" s="70"/>
      <c r="D19" s="70"/>
      <c r="E19" s="70"/>
      <c r="F19" s="361" t="s">
        <v>170</v>
      </c>
      <c r="G19" s="361"/>
      <c r="H19" s="361"/>
      <c r="I19" s="78">
        <f>I15+I17</f>
        <v>26463.999999999996</v>
      </c>
    </row>
  </sheetData>
  <mergeCells count="16">
    <mergeCell ref="A1:I1"/>
    <mergeCell ref="I2:I3"/>
    <mergeCell ref="A4:A14"/>
    <mergeCell ref="B4:B14"/>
    <mergeCell ref="C4:C14"/>
    <mergeCell ref="A2:A3"/>
    <mergeCell ref="B2:B3"/>
    <mergeCell ref="C2:C3"/>
    <mergeCell ref="D2:D3"/>
    <mergeCell ref="E2:E3"/>
    <mergeCell ref="A15:E15"/>
    <mergeCell ref="A17:E17"/>
    <mergeCell ref="F19:H19"/>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opLeftCell="A7" zoomScale="75" zoomScaleNormal="75" workbookViewId="0">
      <selection activeCell="A4" sqref="A4:A19"/>
    </sheetView>
  </sheetViews>
  <sheetFormatPr defaultRowHeight="14.25"/>
  <cols>
    <col min="1" max="4" width="10.5" customWidth="1"/>
    <col min="5" max="5" width="102.25" customWidth="1"/>
    <col min="6" max="8" width="10.5" customWidth="1"/>
    <col min="9" max="9" width="18.625" customWidth="1"/>
    <col min="10"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26.25" customHeight="1">
      <c r="A4" s="337">
        <v>23</v>
      </c>
      <c r="B4" s="313">
        <v>24</v>
      </c>
      <c r="C4" s="313" t="s">
        <v>48</v>
      </c>
      <c r="D4" s="5" t="s">
        <v>159</v>
      </c>
      <c r="E4" s="17" t="s">
        <v>460</v>
      </c>
      <c r="F4" s="5">
        <v>4</v>
      </c>
      <c r="G4" s="5">
        <v>166</v>
      </c>
      <c r="H4" s="7">
        <v>11</v>
      </c>
      <c r="I4" s="7">
        <f t="shared" ref="I4:I19" si="0">(G4*H4)</f>
        <v>1826</v>
      </c>
    </row>
    <row r="5" spans="1:11" ht="27" customHeight="1">
      <c r="A5" s="337"/>
      <c r="B5" s="313"/>
      <c r="C5" s="313"/>
      <c r="D5" s="5" t="s">
        <v>160</v>
      </c>
      <c r="E5" s="17" t="s">
        <v>461</v>
      </c>
      <c r="F5" s="5">
        <v>6</v>
      </c>
      <c r="G5" s="5">
        <v>122</v>
      </c>
      <c r="H5" s="253">
        <v>11</v>
      </c>
      <c r="I5" s="7">
        <f t="shared" si="0"/>
        <v>1342</v>
      </c>
      <c r="K5" s="28">
        <f>H5/3.1*2.5</f>
        <v>8.870967741935484</v>
      </c>
    </row>
    <row r="6" spans="1:11" ht="39" customHeight="1">
      <c r="A6" s="337"/>
      <c r="B6" s="313"/>
      <c r="C6" s="313"/>
      <c r="D6" s="5" t="s">
        <v>161</v>
      </c>
      <c r="E6" s="17" t="s">
        <v>462</v>
      </c>
      <c r="F6" s="5">
        <v>7</v>
      </c>
      <c r="G6" s="5">
        <v>166</v>
      </c>
      <c r="H6" s="253">
        <v>11</v>
      </c>
      <c r="I6" s="7">
        <f t="shared" si="0"/>
        <v>1826</v>
      </c>
    </row>
    <row r="7" spans="1:11" ht="42" customHeight="1">
      <c r="A7" s="337"/>
      <c r="B7" s="313"/>
      <c r="C7" s="313"/>
      <c r="D7" s="5" t="s">
        <v>162</v>
      </c>
      <c r="E7" s="17" t="s">
        <v>463</v>
      </c>
      <c r="F7" s="5">
        <v>7</v>
      </c>
      <c r="G7" s="5">
        <v>118</v>
      </c>
      <c r="H7" s="253">
        <v>11</v>
      </c>
      <c r="I7" s="7">
        <f t="shared" si="0"/>
        <v>1298</v>
      </c>
    </row>
    <row r="8" spans="1:11" ht="45" customHeight="1">
      <c r="A8" s="337"/>
      <c r="B8" s="313"/>
      <c r="C8" s="313"/>
      <c r="D8" s="5" t="s">
        <v>163</v>
      </c>
      <c r="E8" s="17" t="s">
        <v>464</v>
      </c>
      <c r="F8" s="5">
        <v>5</v>
      </c>
      <c r="G8" s="5">
        <v>70</v>
      </c>
      <c r="H8" s="253">
        <v>13</v>
      </c>
      <c r="I8" s="7">
        <f t="shared" si="0"/>
        <v>910</v>
      </c>
    </row>
    <row r="9" spans="1:11" ht="36.75" customHeight="1">
      <c r="A9" s="337"/>
      <c r="B9" s="313"/>
      <c r="C9" s="313"/>
      <c r="D9" s="5" t="s">
        <v>164</v>
      </c>
      <c r="E9" s="17" t="s">
        <v>465</v>
      </c>
      <c r="F9" s="5">
        <v>6</v>
      </c>
      <c r="G9" s="5">
        <v>70</v>
      </c>
      <c r="H9" s="253">
        <v>13</v>
      </c>
      <c r="I9" s="7">
        <f t="shared" si="0"/>
        <v>910</v>
      </c>
    </row>
    <row r="10" spans="1:11" ht="32.25" customHeight="1">
      <c r="A10" s="337"/>
      <c r="B10" s="313"/>
      <c r="C10" s="313"/>
      <c r="D10" s="5" t="s">
        <v>165</v>
      </c>
      <c r="E10" s="17" t="s">
        <v>466</v>
      </c>
      <c r="F10" s="5">
        <v>4</v>
      </c>
      <c r="G10" s="5">
        <v>60</v>
      </c>
      <c r="H10" s="7">
        <v>17</v>
      </c>
      <c r="I10" s="7">
        <f t="shared" si="0"/>
        <v>1020</v>
      </c>
    </row>
    <row r="11" spans="1:11" ht="30.75" customHeight="1">
      <c r="A11" s="337"/>
      <c r="B11" s="313"/>
      <c r="C11" s="313"/>
      <c r="D11" s="5" t="s">
        <v>166</v>
      </c>
      <c r="E11" s="17" t="s">
        <v>467</v>
      </c>
      <c r="F11" s="5">
        <v>15</v>
      </c>
      <c r="G11" s="5">
        <v>20</v>
      </c>
      <c r="H11" s="7">
        <v>20</v>
      </c>
      <c r="I11" s="7">
        <f t="shared" si="0"/>
        <v>400</v>
      </c>
    </row>
    <row r="12" spans="1:11" ht="41.25" customHeight="1">
      <c r="A12" s="337"/>
      <c r="B12" s="313"/>
      <c r="C12" s="313"/>
      <c r="D12" s="5" t="s">
        <v>163</v>
      </c>
      <c r="E12" s="17" t="s">
        <v>464</v>
      </c>
      <c r="F12" s="5">
        <v>5</v>
      </c>
      <c r="G12" s="5">
        <v>112</v>
      </c>
      <c r="H12" s="253">
        <v>11</v>
      </c>
      <c r="I12" s="7">
        <f t="shared" si="0"/>
        <v>1232</v>
      </c>
    </row>
    <row r="13" spans="1:11" ht="38.25" customHeight="1">
      <c r="A13" s="337"/>
      <c r="B13" s="313"/>
      <c r="C13" s="313"/>
      <c r="D13" s="5" t="s">
        <v>164</v>
      </c>
      <c r="E13" s="17" t="s">
        <v>468</v>
      </c>
      <c r="F13" s="5">
        <v>6</v>
      </c>
      <c r="G13" s="5">
        <v>108</v>
      </c>
      <c r="H13" s="253">
        <v>11</v>
      </c>
      <c r="I13" s="7">
        <f t="shared" si="0"/>
        <v>1188</v>
      </c>
    </row>
    <row r="14" spans="1:11" ht="34.5" customHeight="1">
      <c r="A14" s="337"/>
      <c r="B14" s="313"/>
      <c r="C14" s="313"/>
      <c r="D14" s="5" t="s">
        <v>165</v>
      </c>
      <c r="E14" s="17" t="s">
        <v>469</v>
      </c>
      <c r="F14" s="5">
        <v>4</v>
      </c>
      <c r="G14" s="5">
        <v>92</v>
      </c>
      <c r="H14" s="253">
        <v>13</v>
      </c>
      <c r="I14" s="7">
        <f t="shared" si="0"/>
        <v>1196</v>
      </c>
    </row>
    <row r="15" spans="1:11" ht="27.75" customHeight="1">
      <c r="A15" s="337"/>
      <c r="B15" s="313"/>
      <c r="C15" s="313"/>
      <c r="D15" s="5" t="s">
        <v>166</v>
      </c>
      <c r="E15" s="17" t="s">
        <v>470</v>
      </c>
      <c r="F15" s="5">
        <v>16</v>
      </c>
      <c r="G15" s="5">
        <v>8</v>
      </c>
      <c r="H15" s="7">
        <v>25</v>
      </c>
      <c r="I15" s="7">
        <f t="shared" si="0"/>
        <v>200</v>
      </c>
    </row>
    <row r="16" spans="1:11" ht="35.25" customHeight="1">
      <c r="A16" s="337"/>
      <c r="B16" s="313"/>
      <c r="C16" s="313"/>
      <c r="D16" s="5" t="s">
        <v>167</v>
      </c>
      <c r="E16" s="17" t="s">
        <v>471</v>
      </c>
      <c r="F16" s="5">
        <v>12</v>
      </c>
      <c r="G16" s="5">
        <v>10</v>
      </c>
      <c r="H16" s="7">
        <v>25</v>
      </c>
      <c r="I16" s="7">
        <f t="shared" si="0"/>
        <v>250</v>
      </c>
    </row>
    <row r="17" spans="1:9" ht="36.75" customHeight="1">
      <c r="A17" s="337"/>
      <c r="B17" s="313"/>
      <c r="C17" s="313"/>
      <c r="D17" s="5" t="s">
        <v>204</v>
      </c>
      <c r="E17" s="17" t="s">
        <v>472</v>
      </c>
      <c r="F17" s="5">
        <v>9</v>
      </c>
      <c r="G17" s="5">
        <v>12</v>
      </c>
      <c r="H17" s="7">
        <v>25</v>
      </c>
      <c r="I17" s="7">
        <f t="shared" si="0"/>
        <v>300</v>
      </c>
    </row>
    <row r="18" spans="1:9" ht="31.5" customHeight="1">
      <c r="A18" s="337"/>
      <c r="B18" s="313"/>
      <c r="C18" s="313"/>
      <c r="D18" s="5" t="s">
        <v>218</v>
      </c>
      <c r="E18" s="17" t="s">
        <v>473</v>
      </c>
      <c r="F18" s="5">
        <v>20</v>
      </c>
      <c r="G18" s="5">
        <v>5</v>
      </c>
      <c r="H18" s="7">
        <v>25</v>
      </c>
      <c r="I18" s="7">
        <f t="shared" si="0"/>
        <v>125</v>
      </c>
    </row>
    <row r="19" spans="1:9" ht="33.75" customHeight="1">
      <c r="A19" s="337"/>
      <c r="B19" s="313"/>
      <c r="C19" s="313"/>
      <c r="D19" s="5" t="s">
        <v>231</v>
      </c>
      <c r="E19" s="17" t="s">
        <v>474</v>
      </c>
      <c r="F19" s="5">
        <v>18</v>
      </c>
      <c r="G19" s="5">
        <v>10</v>
      </c>
      <c r="H19" s="7">
        <v>25</v>
      </c>
      <c r="I19" s="7">
        <f t="shared" si="0"/>
        <v>250</v>
      </c>
    </row>
    <row r="20" spans="1:9" ht="27" customHeight="1">
      <c r="A20" s="351" t="s">
        <v>986</v>
      </c>
      <c r="B20" s="308"/>
      <c r="C20" s="308"/>
      <c r="D20" s="308"/>
      <c r="E20" s="308"/>
      <c r="F20" s="9">
        <f>SUM(F4:F19)</f>
        <v>144</v>
      </c>
      <c r="G20" s="9">
        <f>SUM(G4:G19)</f>
        <v>1149</v>
      </c>
      <c r="H20" s="7"/>
      <c r="I20" s="7">
        <f>SUM(I4:I19)</f>
        <v>14273</v>
      </c>
    </row>
    <row r="22" spans="1:9" ht="27" customHeight="1">
      <c r="A22" s="352" t="s">
        <v>986</v>
      </c>
      <c r="B22" s="309"/>
      <c r="C22" s="309"/>
      <c r="D22" s="309"/>
      <c r="E22" s="309"/>
      <c r="F22" s="13">
        <f>SUM(F4:F19)</f>
        <v>144</v>
      </c>
      <c r="G22" s="13">
        <f>SUM(G4:G19)</f>
        <v>1149</v>
      </c>
      <c r="H22" s="7"/>
      <c r="I22" s="47">
        <f>I20</f>
        <v>14273</v>
      </c>
    </row>
    <row r="24" spans="1:9" ht="15">
      <c r="F24" s="310" t="s">
        <v>170</v>
      </c>
      <c r="G24" s="310"/>
      <c r="H24" s="310"/>
      <c r="I24" s="15">
        <f>I20+I22</f>
        <v>28546</v>
      </c>
    </row>
  </sheetData>
  <mergeCells count="16">
    <mergeCell ref="A1:I1"/>
    <mergeCell ref="I2:I3"/>
    <mergeCell ref="A4:A19"/>
    <mergeCell ref="B4:B19"/>
    <mergeCell ref="C4:C19"/>
    <mergeCell ref="A2:A3"/>
    <mergeCell ref="B2:B3"/>
    <mergeCell ref="C2:C3"/>
    <mergeCell ref="D2:D3"/>
    <mergeCell ref="E2:E3"/>
    <mergeCell ref="A20:E20"/>
    <mergeCell ref="A22:E22"/>
    <mergeCell ref="F24:H2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opLeftCell="A4" zoomScale="75" zoomScaleNormal="75" workbookViewId="0">
      <selection activeCell="A4" sqref="A4:A5"/>
    </sheetView>
  </sheetViews>
  <sheetFormatPr defaultRowHeight="14.25"/>
  <cols>
    <col min="1" max="4" width="10.5" customWidth="1"/>
    <col min="5" max="5" width="63.75" customWidth="1"/>
    <col min="6" max="1025" width="10.5" customWidth="1"/>
  </cols>
  <sheetData>
    <row r="1" spans="1:9">
      <c r="A1" s="365"/>
      <c r="B1" s="365"/>
      <c r="C1" s="365"/>
      <c r="D1" s="365"/>
      <c r="E1" s="365"/>
      <c r="F1" s="365"/>
      <c r="G1" s="365"/>
      <c r="H1" s="365"/>
      <c r="I1" s="365"/>
    </row>
    <row r="2" spans="1:9" ht="14.65" customHeight="1">
      <c r="A2" s="362" t="s">
        <v>1</v>
      </c>
      <c r="B2" s="362" t="s">
        <v>2</v>
      </c>
      <c r="C2" s="362" t="s">
        <v>3</v>
      </c>
      <c r="D2" s="362" t="s">
        <v>153</v>
      </c>
      <c r="E2" s="362" t="s">
        <v>154</v>
      </c>
      <c r="F2" s="362" t="s">
        <v>155</v>
      </c>
      <c r="G2" s="362" t="s">
        <v>156</v>
      </c>
      <c r="H2" s="362" t="s">
        <v>157</v>
      </c>
      <c r="I2" s="362" t="s">
        <v>158</v>
      </c>
    </row>
    <row r="3" spans="1:9">
      <c r="A3" s="362"/>
      <c r="B3" s="362"/>
      <c r="C3" s="362"/>
      <c r="D3" s="362"/>
      <c r="E3" s="362"/>
      <c r="F3" s="362"/>
      <c r="G3" s="362"/>
      <c r="H3" s="362"/>
      <c r="I3" s="362"/>
    </row>
    <row r="4" spans="1:9" ht="42" customHeight="1">
      <c r="A4" s="363">
        <v>24</v>
      </c>
      <c r="B4" s="364">
        <v>25</v>
      </c>
      <c r="C4" s="364" t="s">
        <v>50</v>
      </c>
      <c r="D4" s="71" t="s">
        <v>159</v>
      </c>
      <c r="E4" s="72" t="s">
        <v>475</v>
      </c>
      <c r="F4" s="98">
        <v>13</v>
      </c>
      <c r="G4" s="98">
        <v>360</v>
      </c>
      <c r="H4" s="99">
        <v>11</v>
      </c>
      <c r="I4" s="99">
        <f>G4*H4</f>
        <v>3960</v>
      </c>
    </row>
    <row r="5" spans="1:9" ht="54.75" customHeight="1">
      <c r="A5" s="363"/>
      <c r="B5" s="364"/>
      <c r="C5" s="364"/>
      <c r="D5" s="71" t="s">
        <v>160</v>
      </c>
      <c r="E5" s="72" t="s">
        <v>476</v>
      </c>
      <c r="F5" s="98">
        <v>16</v>
      </c>
      <c r="G5" s="98">
        <v>580</v>
      </c>
      <c r="H5" s="99">
        <v>11</v>
      </c>
      <c r="I5" s="99">
        <f>G5*H5</f>
        <v>6380</v>
      </c>
    </row>
    <row r="6" spans="1:9" ht="15" customHeight="1">
      <c r="A6" s="357" t="s">
        <v>987</v>
      </c>
      <c r="B6" s="358"/>
      <c r="C6" s="358"/>
      <c r="D6" s="358"/>
      <c r="E6" s="358"/>
      <c r="F6" s="100">
        <f>SUM(F4:F5)</f>
        <v>29</v>
      </c>
      <c r="G6" s="100">
        <f>SUM(G4:G5)</f>
        <v>940</v>
      </c>
      <c r="H6" s="100"/>
      <c r="I6" s="101">
        <f>SUM(I4:I5)</f>
        <v>10340</v>
      </c>
    </row>
    <row r="7" spans="1:9">
      <c r="A7" s="70"/>
      <c r="B7" s="70"/>
      <c r="C7" s="70"/>
      <c r="D7" s="70"/>
      <c r="E7" s="70"/>
      <c r="F7" s="70"/>
      <c r="G7" s="70"/>
      <c r="H7" s="70"/>
      <c r="I7" s="70"/>
    </row>
    <row r="8" spans="1:9" ht="15" customHeight="1">
      <c r="A8" s="359" t="s">
        <v>988</v>
      </c>
      <c r="B8" s="360"/>
      <c r="C8" s="360"/>
      <c r="D8" s="360"/>
      <c r="E8" s="360"/>
      <c r="F8" s="102">
        <f>SUM(F4:F5)</f>
        <v>29</v>
      </c>
      <c r="G8" s="102">
        <f>SUM(G4:G5)</f>
        <v>940</v>
      </c>
      <c r="H8" s="102"/>
      <c r="I8" s="103">
        <f>I6</f>
        <v>10340</v>
      </c>
    </row>
    <row r="9" spans="1:9">
      <c r="A9" s="70"/>
      <c r="B9" s="70"/>
      <c r="C9" s="70"/>
      <c r="D9" s="70"/>
      <c r="E9" s="70"/>
      <c r="F9" s="70"/>
      <c r="G9" s="70"/>
      <c r="H9" s="70"/>
      <c r="I9" s="70"/>
    </row>
    <row r="10" spans="1:9" ht="15">
      <c r="A10" s="70"/>
      <c r="B10" s="70"/>
      <c r="C10" s="70"/>
      <c r="D10" s="70"/>
      <c r="E10" s="70"/>
      <c r="F10" s="361" t="s">
        <v>170</v>
      </c>
      <c r="G10" s="361"/>
      <c r="H10" s="361"/>
      <c r="I10" s="78">
        <f>I6+I8</f>
        <v>20680</v>
      </c>
    </row>
  </sheetData>
  <mergeCells count="16">
    <mergeCell ref="A1:I1"/>
    <mergeCell ref="I2:I3"/>
    <mergeCell ref="A4:A5"/>
    <mergeCell ref="B4:B5"/>
    <mergeCell ref="C4:C5"/>
    <mergeCell ref="A2:A3"/>
    <mergeCell ref="B2:B3"/>
    <mergeCell ref="C2:C3"/>
    <mergeCell ref="D2:D3"/>
    <mergeCell ref="E2:E3"/>
    <mergeCell ref="A6:E6"/>
    <mergeCell ref="A8:E8"/>
    <mergeCell ref="F10:H1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75" zoomScaleNormal="75" workbookViewId="0">
      <selection activeCell="A4" sqref="A4:A12"/>
    </sheetView>
  </sheetViews>
  <sheetFormatPr defaultRowHeight="14.25"/>
  <cols>
    <col min="1" max="4" width="10.5" customWidth="1"/>
    <col min="5" max="5" width="58.75" customWidth="1"/>
    <col min="6" max="8" width="10.5" customWidth="1"/>
    <col min="9" max="9" width="17.375" customWidth="1"/>
    <col min="10" max="1025" width="10.5" customWidth="1"/>
  </cols>
  <sheetData>
    <row r="1" spans="1:9">
      <c r="A1" s="312"/>
      <c r="B1" s="312"/>
      <c r="C1" s="312"/>
      <c r="D1" s="312"/>
      <c r="E1" s="312"/>
      <c r="F1" s="312"/>
      <c r="G1" s="312"/>
      <c r="H1" s="312"/>
      <c r="I1" s="312"/>
    </row>
    <row r="2" spans="1:9" ht="14.65"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60.75" customHeight="1">
      <c r="A4" s="337">
        <v>25</v>
      </c>
      <c r="B4" s="313">
        <v>26</v>
      </c>
      <c r="C4" s="313" t="s">
        <v>52</v>
      </c>
      <c r="D4" s="5" t="s">
        <v>159</v>
      </c>
      <c r="E4" s="104" t="s">
        <v>477</v>
      </c>
      <c r="F4" s="5">
        <v>20</v>
      </c>
      <c r="G4" s="5">
        <v>15</v>
      </c>
      <c r="H4" s="228">
        <v>8</v>
      </c>
      <c r="I4" s="228">
        <f>G4*H4</f>
        <v>120</v>
      </c>
    </row>
    <row r="5" spans="1:9" ht="48" customHeight="1">
      <c r="A5" s="337"/>
      <c r="B5" s="313"/>
      <c r="C5" s="313"/>
      <c r="D5" s="5" t="s">
        <v>160</v>
      </c>
      <c r="E5" s="104" t="s">
        <v>478</v>
      </c>
      <c r="F5" s="5">
        <v>8</v>
      </c>
      <c r="G5" s="5">
        <v>230</v>
      </c>
      <c r="H5" s="228">
        <v>8</v>
      </c>
      <c r="I5" s="228">
        <f t="shared" ref="I5:I11" si="0">G5*H5</f>
        <v>1840</v>
      </c>
    </row>
    <row r="6" spans="1:9" ht="54" customHeight="1">
      <c r="A6" s="337"/>
      <c r="B6" s="313"/>
      <c r="C6" s="313"/>
      <c r="D6" s="5" t="s">
        <v>161</v>
      </c>
      <c r="E6" s="104" t="s">
        <v>479</v>
      </c>
      <c r="F6" s="5">
        <v>6</v>
      </c>
      <c r="G6" s="5">
        <v>695</v>
      </c>
      <c r="H6" s="228">
        <v>8</v>
      </c>
      <c r="I6" s="228">
        <f t="shared" si="0"/>
        <v>5560</v>
      </c>
    </row>
    <row r="7" spans="1:9" ht="70.5" customHeight="1">
      <c r="A7" s="337"/>
      <c r="B7" s="313"/>
      <c r="C7" s="313"/>
      <c r="D7" s="5" t="s">
        <v>162</v>
      </c>
      <c r="E7" s="104" t="s">
        <v>480</v>
      </c>
      <c r="F7" s="5">
        <v>16</v>
      </c>
      <c r="G7" s="5">
        <v>420</v>
      </c>
      <c r="H7" s="228">
        <v>8</v>
      </c>
      <c r="I7" s="228">
        <f t="shared" si="0"/>
        <v>3360</v>
      </c>
    </row>
    <row r="8" spans="1:9" ht="109.5" customHeight="1">
      <c r="A8" s="337"/>
      <c r="B8" s="313"/>
      <c r="C8" s="313"/>
      <c r="D8" s="5" t="s">
        <v>163</v>
      </c>
      <c r="E8" s="104" t="s">
        <v>481</v>
      </c>
      <c r="F8" s="5">
        <v>29</v>
      </c>
      <c r="G8" s="5">
        <v>350</v>
      </c>
      <c r="H8" s="228">
        <v>8</v>
      </c>
      <c r="I8" s="228">
        <f t="shared" si="0"/>
        <v>2800</v>
      </c>
    </row>
    <row r="9" spans="1:9" ht="44.25" customHeight="1">
      <c r="A9" s="337"/>
      <c r="B9" s="313"/>
      <c r="C9" s="313"/>
      <c r="D9" s="5" t="s">
        <v>164</v>
      </c>
      <c r="E9" s="104" t="s">
        <v>482</v>
      </c>
      <c r="F9" s="5">
        <v>3</v>
      </c>
      <c r="G9" s="5">
        <v>280</v>
      </c>
      <c r="H9" s="228">
        <v>8</v>
      </c>
      <c r="I9" s="228">
        <f t="shared" si="0"/>
        <v>2240</v>
      </c>
    </row>
    <row r="10" spans="1:9" ht="37.5" customHeight="1">
      <c r="A10" s="337"/>
      <c r="B10" s="313"/>
      <c r="C10" s="313"/>
      <c r="D10" s="5" t="s">
        <v>165</v>
      </c>
      <c r="E10" s="104" t="s">
        <v>483</v>
      </c>
      <c r="F10" s="5">
        <v>3</v>
      </c>
      <c r="G10" s="5">
        <v>200</v>
      </c>
      <c r="H10" s="228">
        <v>8</v>
      </c>
      <c r="I10" s="228">
        <f t="shared" si="0"/>
        <v>1600</v>
      </c>
    </row>
    <row r="11" spans="1:9" ht="44.25" customHeight="1">
      <c r="A11" s="337"/>
      <c r="B11" s="313"/>
      <c r="C11" s="313"/>
      <c r="D11" s="5" t="s">
        <v>166</v>
      </c>
      <c r="E11" s="104" t="s">
        <v>484</v>
      </c>
      <c r="F11" s="5">
        <v>3</v>
      </c>
      <c r="G11" s="5">
        <v>270</v>
      </c>
      <c r="H11" s="228">
        <v>8</v>
      </c>
      <c r="I11" s="228">
        <f t="shared" si="0"/>
        <v>2160</v>
      </c>
    </row>
    <row r="12" spans="1:9">
      <c r="A12" s="337"/>
      <c r="B12" s="313"/>
      <c r="C12" s="313"/>
      <c r="D12" s="5"/>
      <c r="E12" s="5"/>
      <c r="F12" s="5"/>
      <c r="G12" s="5"/>
      <c r="H12" s="5"/>
      <c r="I12" s="228"/>
    </row>
    <row r="13" spans="1:9" ht="15" customHeight="1">
      <c r="A13" s="351" t="s">
        <v>989</v>
      </c>
      <c r="B13" s="308"/>
      <c r="C13" s="308"/>
      <c r="D13" s="308"/>
      <c r="E13" s="308"/>
      <c r="F13" s="9">
        <f>SUM(F4:F12)</f>
        <v>88</v>
      </c>
      <c r="G13" s="9">
        <f>SUM(G4:G11)</f>
        <v>2460</v>
      </c>
      <c r="H13" s="9"/>
      <c r="I13" s="228">
        <f>SUM(I4:I12)</f>
        <v>19680</v>
      </c>
    </row>
    <row r="14" spans="1:9">
      <c r="I14" s="228"/>
    </row>
    <row r="15" spans="1:9" ht="15" customHeight="1">
      <c r="A15" s="352" t="s">
        <v>990</v>
      </c>
      <c r="B15" s="309"/>
      <c r="C15" s="309"/>
      <c r="D15" s="309"/>
      <c r="E15" s="309"/>
      <c r="F15" s="13">
        <f>SUM(F4:F12)</f>
        <v>88</v>
      </c>
      <c r="G15" s="13">
        <f>SUM(G4:G12)</f>
        <v>2460</v>
      </c>
      <c r="H15" s="13"/>
      <c r="I15" s="228">
        <f>I13</f>
        <v>19680</v>
      </c>
    </row>
    <row r="17" spans="6:9" ht="15">
      <c r="F17" s="310" t="s">
        <v>170</v>
      </c>
      <c r="G17" s="310"/>
      <c r="H17" s="310"/>
      <c r="I17" s="232">
        <f>I13+I15</f>
        <v>39360</v>
      </c>
    </row>
  </sheetData>
  <mergeCells count="16">
    <mergeCell ref="A1:I1"/>
    <mergeCell ref="I2:I3"/>
    <mergeCell ref="A4:A12"/>
    <mergeCell ref="B4:B12"/>
    <mergeCell ref="C4:C12"/>
    <mergeCell ref="A2:A3"/>
    <mergeCell ref="B2:B3"/>
    <mergeCell ref="C2:C3"/>
    <mergeCell ref="D2:D3"/>
    <mergeCell ref="E2:E3"/>
    <mergeCell ref="A13:E13"/>
    <mergeCell ref="A15:E15"/>
    <mergeCell ref="F17:H17"/>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&amp;C&amp;10&amp;A</oddHeader>
    <oddFooter>&amp;C&amp;10Página &amp;P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opLeftCell="A10" zoomScale="75" zoomScaleNormal="75" workbookViewId="0">
      <selection activeCell="J1" sqref="A1:XFD20"/>
    </sheetView>
  </sheetViews>
  <sheetFormatPr defaultRowHeight="14.25"/>
  <cols>
    <col min="1" max="4" width="10.5" customWidth="1"/>
    <col min="5" max="5" width="72.75" customWidth="1"/>
    <col min="6" max="7" width="10.5" customWidth="1"/>
    <col min="8" max="8" width="15.5" customWidth="1"/>
    <col min="9" max="9" width="16.625" customWidth="1"/>
    <col min="10" max="1025" width="10.5" customWidth="1"/>
  </cols>
  <sheetData>
    <row r="1" spans="1:11" ht="21.6" customHeight="1">
      <c r="A1" s="318"/>
      <c r="B1" s="318"/>
      <c r="C1" s="318"/>
      <c r="D1" s="318"/>
      <c r="E1" s="318"/>
      <c r="F1" s="318"/>
      <c r="G1" s="318"/>
      <c r="H1" s="318"/>
      <c r="I1" s="318"/>
    </row>
    <row r="2" spans="1:11" ht="31.9" customHeight="1">
      <c r="A2" s="317" t="s">
        <v>1</v>
      </c>
      <c r="B2" s="317" t="s">
        <v>2</v>
      </c>
      <c r="C2" s="317" t="s">
        <v>3</v>
      </c>
      <c r="D2" s="317" t="s">
        <v>153</v>
      </c>
      <c r="E2" s="317" t="s">
        <v>154</v>
      </c>
      <c r="F2" s="317" t="s">
        <v>155</v>
      </c>
      <c r="G2" s="317" t="s">
        <v>156</v>
      </c>
      <c r="H2" s="317" t="s">
        <v>157</v>
      </c>
      <c r="I2" s="317" t="s">
        <v>158</v>
      </c>
    </row>
    <row r="3" spans="1:11" ht="27.2" customHeight="1">
      <c r="A3" s="317"/>
      <c r="B3" s="317"/>
      <c r="C3" s="317"/>
      <c r="D3" s="317"/>
      <c r="E3" s="317"/>
      <c r="F3" s="317"/>
      <c r="G3" s="317"/>
      <c r="H3" s="317"/>
      <c r="I3" s="317"/>
    </row>
    <row r="4" spans="1:11" ht="54" customHeight="1">
      <c r="A4" s="337">
        <v>26</v>
      </c>
      <c r="B4" s="313">
        <v>27</v>
      </c>
      <c r="C4" s="313" t="s">
        <v>54</v>
      </c>
      <c r="D4" s="5" t="s">
        <v>159</v>
      </c>
      <c r="E4" s="6" t="s">
        <v>485</v>
      </c>
      <c r="F4" s="5">
        <v>9</v>
      </c>
      <c r="G4" s="5">
        <v>100</v>
      </c>
      <c r="H4" s="7">
        <v>7</v>
      </c>
      <c r="I4" s="7">
        <f t="shared" ref="I4:I15" si="0">G4*H4</f>
        <v>700</v>
      </c>
      <c r="K4" s="28"/>
    </row>
    <row r="5" spans="1:11" ht="44.85" customHeight="1">
      <c r="A5" s="337"/>
      <c r="B5" s="313"/>
      <c r="C5" s="313"/>
      <c r="D5" s="5" t="s">
        <v>160</v>
      </c>
      <c r="E5" s="6" t="s">
        <v>486</v>
      </c>
      <c r="F5" s="5">
        <v>13</v>
      </c>
      <c r="G5" s="5">
        <v>300</v>
      </c>
      <c r="H5" s="7">
        <v>7</v>
      </c>
      <c r="I5" s="7">
        <f t="shared" si="0"/>
        <v>2100</v>
      </c>
    </row>
    <row r="6" spans="1:11" ht="28.15" customHeight="1">
      <c r="A6" s="337"/>
      <c r="B6" s="313"/>
      <c r="C6" s="313"/>
      <c r="D6" s="5" t="s">
        <v>161</v>
      </c>
      <c r="E6" s="5" t="s">
        <v>487</v>
      </c>
      <c r="F6" s="5">
        <v>15</v>
      </c>
      <c r="G6" s="5">
        <v>5</v>
      </c>
      <c r="H6" s="7">
        <v>10</v>
      </c>
      <c r="I6" s="7">
        <f t="shared" si="0"/>
        <v>50</v>
      </c>
    </row>
    <row r="7" spans="1:11" ht="50.45" customHeight="1">
      <c r="A7" s="337"/>
      <c r="B7" s="313"/>
      <c r="C7" s="313"/>
      <c r="D7" s="5" t="s">
        <v>162</v>
      </c>
      <c r="E7" s="6" t="s">
        <v>488</v>
      </c>
      <c r="F7" s="5">
        <v>11</v>
      </c>
      <c r="G7" s="5">
        <v>460</v>
      </c>
      <c r="H7" s="7">
        <v>7</v>
      </c>
      <c r="I7" s="7">
        <f t="shared" si="0"/>
        <v>3220</v>
      </c>
    </row>
    <row r="8" spans="1:11" ht="45" customHeight="1">
      <c r="A8" s="337"/>
      <c r="B8" s="313"/>
      <c r="C8" s="313"/>
      <c r="D8" s="5" t="s">
        <v>163</v>
      </c>
      <c r="E8" s="6" t="s">
        <v>489</v>
      </c>
      <c r="F8" s="5">
        <v>2</v>
      </c>
      <c r="G8" s="5">
        <v>110</v>
      </c>
      <c r="H8" s="7">
        <v>7</v>
      </c>
      <c r="I8" s="7">
        <f t="shared" si="0"/>
        <v>770</v>
      </c>
    </row>
    <row r="9" spans="1:11" ht="45" customHeight="1">
      <c r="A9" s="337"/>
      <c r="B9" s="313"/>
      <c r="C9" s="313"/>
      <c r="D9" s="5" t="s">
        <v>164</v>
      </c>
      <c r="E9" s="6" t="s">
        <v>490</v>
      </c>
      <c r="F9" s="5">
        <v>15</v>
      </c>
      <c r="G9" s="5">
        <v>20</v>
      </c>
      <c r="H9" s="7">
        <v>10</v>
      </c>
      <c r="I9" s="7">
        <f t="shared" si="0"/>
        <v>200</v>
      </c>
    </row>
    <row r="10" spans="1:11" ht="48" customHeight="1">
      <c r="A10" s="337"/>
      <c r="B10" s="313"/>
      <c r="C10" s="313"/>
      <c r="D10" s="5" t="s">
        <v>165</v>
      </c>
      <c r="E10" s="6" t="s">
        <v>491</v>
      </c>
      <c r="F10" s="5">
        <v>11</v>
      </c>
      <c r="G10" s="5">
        <v>20</v>
      </c>
      <c r="H10" s="7">
        <v>10</v>
      </c>
      <c r="I10" s="7">
        <f t="shared" si="0"/>
        <v>200</v>
      </c>
    </row>
    <row r="11" spans="1:11" ht="36.6" customHeight="1">
      <c r="A11" s="337"/>
      <c r="B11" s="313"/>
      <c r="C11" s="313"/>
      <c r="D11" s="5" t="s">
        <v>166</v>
      </c>
      <c r="E11" s="6" t="s">
        <v>492</v>
      </c>
      <c r="F11" s="5">
        <v>8</v>
      </c>
      <c r="G11" s="5">
        <v>170</v>
      </c>
      <c r="H11" s="7">
        <v>7</v>
      </c>
      <c r="I11" s="7">
        <f t="shared" si="0"/>
        <v>1190</v>
      </c>
    </row>
    <row r="12" spans="1:11" ht="48.6" customHeight="1">
      <c r="A12" s="337"/>
      <c r="B12" s="313"/>
      <c r="C12" s="313"/>
      <c r="D12" s="5" t="s">
        <v>167</v>
      </c>
      <c r="E12" s="105" t="s">
        <v>493</v>
      </c>
      <c r="F12" s="5">
        <v>14</v>
      </c>
      <c r="G12" s="5">
        <v>220</v>
      </c>
      <c r="H12" s="7">
        <v>7</v>
      </c>
      <c r="I12" s="7">
        <f t="shared" si="0"/>
        <v>1540</v>
      </c>
    </row>
    <row r="13" spans="1:11" ht="53.65" customHeight="1">
      <c r="A13" s="337"/>
      <c r="B13" s="313"/>
      <c r="C13" s="313"/>
      <c r="D13" s="5" t="s">
        <v>204</v>
      </c>
      <c r="E13" s="6" t="s">
        <v>494</v>
      </c>
      <c r="F13" s="5">
        <v>10</v>
      </c>
      <c r="G13" s="5">
        <v>190</v>
      </c>
      <c r="H13" s="7">
        <v>7</v>
      </c>
      <c r="I13" s="7">
        <f t="shared" si="0"/>
        <v>1330</v>
      </c>
    </row>
    <row r="14" spans="1:11" ht="55.15" customHeight="1">
      <c r="A14" s="337"/>
      <c r="B14" s="313"/>
      <c r="C14" s="313"/>
      <c r="D14" s="5" t="s">
        <v>218</v>
      </c>
      <c r="E14" s="6" t="s">
        <v>495</v>
      </c>
      <c r="F14" s="5">
        <v>5</v>
      </c>
      <c r="G14" s="5">
        <v>90</v>
      </c>
      <c r="H14" s="7">
        <v>7</v>
      </c>
      <c r="I14" s="7">
        <f t="shared" si="0"/>
        <v>630</v>
      </c>
    </row>
    <row r="15" spans="1:11" ht="47.25" customHeight="1">
      <c r="A15" s="337"/>
      <c r="B15" s="313"/>
      <c r="C15" s="313"/>
      <c r="D15" s="5" t="s">
        <v>231</v>
      </c>
      <c r="E15" s="6" t="s">
        <v>496</v>
      </c>
      <c r="F15" s="5">
        <v>7</v>
      </c>
      <c r="G15" s="5">
        <v>80</v>
      </c>
      <c r="H15" s="7">
        <v>7</v>
      </c>
      <c r="I15" s="7">
        <f t="shared" si="0"/>
        <v>560</v>
      </c>
    </row>
    <row r="16" spans="1:11" ht="16.149999999999999" customHeight="1">
      <c r="A16" s="353" t="s">
        <v>991</v>
      </c>
      <c r="B16" s="314"/>
      <c r="C16" s="314"/>
      <c r="D16" s="314"/>
      <c r="E16" s="314"/>
      <c r="F16" s="23">
        <f>SUM(F4:F15)</f>
        <v>120</v>
      </c>
      <c r="G16" s="23">
        <f>SUM(G4:G15)</f>
        <v>1765</v>
      </c>
      <c r="H16" s="24"/>
      <c r="I16" s="24">
        <f>SUM(I4:I15)</f>
        <v>12490</v>
      </c>
    </row>
    <row r="18" spans="1:9" ht="16.149999999999999" customHeight="1">
      <c r="A18" s="354" t="s">
        <v>992</v>
      </c>
      <c r="B18" s="315"/>
      <c r="C18" s="315"/>
      <c r="D18" s="315"/>
      <c r="E18" s="315"/>
      <c r="F18" s="25">
        <f>SUM(F4:F15)</f>
        <v>120</v>
      </c>
      <c r="G18" s="25">
        <f>SUM(G4:G15)</f>
        <v>1765</v>
      </c>
      <c r="H18" s="26"/>
      <c r="I18" s="26">
        <f>I16</f>
        <v>12490</v>
      </c>
    </row>
    <row r="20" spans="1:9" ht="15">
      <c r="F20" s="316" t="s">
        <v>170</v>
      </c>
      <c r="G20" s="316"/>
      <c r="H20" s="316"/>
      <c r="I20" s="69">
        <f>I16+I18</f>
        <v>24980</v>
      </c>
    </row>
  </sheetData>
  <mergeCells count="16">
    <mergeCell ref="A1:I1"/>
    <mergeCell ref="I2:I3"/>
    <mergeCell ref="A4:A15"/>
    <mergeCell ref="B4:B15"/>
    <mergeCell ref="C4:C15"/>
    <mergeCell ref="A2:A3"/>
    <mergeCell ref="B2:B3"/>
    <mergeCell ref="C2:C3"/>
    <mergeCell ref="D2:D3"/>
    <mergeCell ref="E2:E3"/>
    <mergeCell ref="A16:E16"/>
    <mergeCell ref="A18:E18"/>
    <mergeCell ref="F20:H2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zoomScale="75" zoomScaleNormal="75" workbookViewId="0">
      <selection activeCell="A4" sqref="A4:A23"/>
    </sheetView>
  </sheetViews>
  <sheetFormatPr defaultRowHeight="14.25"/>
  <cols>
    <col min="1" max="4" width="10.5" customWidth="1"/>
    <col min="5" max="5" width="60.75" customWidth="1"/>
    <col min="6" max="8" width="10.5" customWidth="1"/>
    <col min="9" max="9" width="15" bestFit="1" customWidth="1"/>
    <col min="10" max="1025" width="10.5" customWidth="1"/>
  </cols>
  <sheetData>
    <row r="1" spans="1:11">
      <c r="A1" s="312"/>
      <c r="B1" s="312"/>
      <c r="C1" s="312"/>
      <c r="D1" s="312"/>
      <c r="E1" s="312"/>
      <c r="F1" s="312"/>
      <c r="G1" s="312"/>
      <c r="H1" s="312"/>
      <c r="I1" s="312"/>
    </row>
    <row r="2" spans="1:11" ht="30" customHeight="1">
      <c r="A2" s="311" t="s">
        <v>1</v>
      </c>
      <c r="B2" s="311" t="s">
        <v>2</v>
      </c>
      <c r="C2" s="311" t="s">
        <v>3</v>
      </c>
      <c r="D2" s="311" t="s">
        <v>153</v>
      </c>
      <c r="E2" s="311" t="s">
        <v>154</v>
      </c>
      <c r="F2" s="311" t="s">
        <v>155</v>
      </c>
      <c r="G2" s="311" t="s">
        <v>156</v>
      </c>
      <c r="H2" s="311" t="s">
        <v>157</v>
      </c>
      <c r="I2" s="311" t="s">
        <v>158</v>
      </c>
    </row>
    <row r="3" spans="1:11" ht="42" customHeight="1">
      <c r="A3" s="311"/>
      <c r="B3" s="311"/>
      <c r="C3" s="311"/>
      <c r="D3" s="311"/>
      <c r="E3" s="311"/>
      <c r="F3" s="311"/>
      <c r="G3" s="311"/>
      <c r="H3" s="311"/>
      <c r="I3" s="311"/>
    </row>
    <row r="4" spans="1:11" ht="34.5" customHeight="1">
      <c r="A4" s="337">
        <v>27</v>
      </c>
      <c r="B4" s="313">
        <v>28</v>
      </c>
      <c r="C4" s="313" t="s">
        <v>22</v>
      </c>
      <c r="D4" s="5" t="s">
        <v>159</v>
      </c>
      <c r="E4" s="106" t="s">
        <v>497</v>
      </c>
      <c r="F4" s="5">
        <v>6</v>
      </c>
      <c r="G4" s="5">
        <v>120</v>
      </c>
      <c r="H4" s="228">
        <v>9</v>
      </c>
      <c r="I4" s="228">
        <f>G4*H4</f>
        <v>1080</v>
      </c>
      <c r="K4" s="254">
        <f>H4/3.63*2.5</f>
        <v>6.1983471074380168</v>
      </c>
    </row>
    <row r="5" spans="1:11" ht="43.5" customHeight="1">
      <c r="A5" s="337"/>
      <c r="B5" s="313"/>
      <c r="C5" s="313"/>
      <c r="D5" s="5" t="s">
        <v>160</v>
      </c>
      <c r="E5" s="106" t="s">
        <v>498</v>
      </c>
      <c r="F5" s="5">
        <v>20</v>
      </c>
      <c r="G5" s="5">
        <v>105</v>
      </c>
      <c r="H5" s="228">
        <v>9</v>
      </c>
      <c r="I5" s="228">
        <f t="shared" ref="I5:I23" si="0">G5*H5</f>
        <v>945</v>
      </c>
    </row>
    <row r="6" spans="1:11" ht="39.75" customHeight="1">
      <c r="A6" s="337"/>
      <c r="B6" s="313"/>
      <c r="C6" s="313"/>
      <c r="D6" s="5" t="s">
        <v>161</v>
      </c>
      <c r="E6" s="106" t="s">
        <v>499</v>
      </c>
      <c r="F6" s="5">
        <v>17</v>
      </c>
      <c r="G6" s="5">
        <v>100</v>
      </c>
      <c r="H6" s="228">
        <v>9</v>
      </c>
      <c r="I6" s="228">
        <f t="shared" si="0"/>
        <v>900</v>
      </c>
    </row>
    <row r="7" spans="1:11" ht="37.5" customHeight="1">
      <c r="A7" s="337"/>
      <c r="B7" s="313"/>
      <c r="C7" s="313"/>
      <c r="D7" s="5" t="s">
        <v>162</v>
      </c>
      <c r="E7" s="106" t="s">
        <v>500</v>
      </c>
      <c r="F7" s="5">
        <v>7</v>
      </c>
      <c r="G7" s="5">
        <v>140</v>
      </c>
      <c r="H7" s="228">
        <v>9</v>
      </c>
      <c r="I7" s="228">
        <f t="shared" si="0"/>
        <v>1260</v>
      </c>
    </row>
    <row r="8" spans="1:11" ht="33.75" customHeight="1">
      <c r="A8" s="337"/>
      <c r="B8" s="313"/>
      <c r="C8" s="313"/>
      <c r="D8" s="5" t="s">
        <v>163</v>
      </c>
      <c r="E8" s="106" t="s">
        <v>501</v>
      </c>
      <c r="F8" s="5">
        <v>2</v>
      </c>
      <c r="G8" s="5">
        <v>148</v>
      </c>
      <c r="H8" s="228">
        <v>9</v>
      </c>
      <c r="I8" s="228">
        <f t="shared" si="0"/>
        <v>1332</v>
      </c>
    </row>
    <row r="9" spans="1:11" ht="35.25" customHeight="1">
      <c r="A9" s="337"/>
      <c r="B9" s="313"/>
      <c r="C9" s="313"/>
      <c r="D9" s="5" t="s">
        <v>164</v>
      </c>
      <c r="E9" s="106" t="s">
        <v>502</v>
      </c>
      <c r="F9" s="5">
        <v>5</v>
      </c>
      <c r="G9" s="5">
        <v>160</v>
      </c>
      <c r="H9" s="228">
        <v>9</v>
      </c>
      <c r="I9" s="228">
        <f t="shared" si="0"/>
        <v>1440</v>
      </c>
    </row>
    <row r="10" spans="1:11" ht="34.5" customHeight="1">
      <c r="A10" s="337"/>
      <c r="B10" s="313"/>
      <c r="C10" s="313"/>
      <c r="D10" s="5" t="s">
        <v>165</v>
      </c>
      <c r="E10" s="107" t="s">
        <v>503</v>
      </c>
      <c r="F10" s="5">
        <v>8</v>
      </c>
      <c r="G10" s="5">
        <v>90</v>
      </c>
      <c r="H10" s="228">
        <v>9</v>
      </c>
      <c r="I10" s="228">
        <f t="shared" si="0"/>
        <v>810</v>
      </c>
    </row>
    <row r="11" spans="1:11" ht="32.25" customHeight="1">
      <c r="A11" s="337"/>
      <c r="B11" s="313"/>
      <c r="C11" s="313"/>
      <c r="D11" s="5" t="s">
        <v>166</v>
      </c>
      <c r="E11" s="107" t="s">
        <v>504</v>
      </c>
      <c r="F11" s="5">
        <v>26</v>
      </c>
      <c r="G11" s="5">
        <v>80</v>
      </c>
      <c r="H11" s="228">
        <v>9</v>
      </c>
      <c r="I11" s="228">
        <f t="shared" si="0"/>
        <v>720</v>
      </c>
    </row>
    <row r="12" spans="1:11" ht="32.25" customHeight="1">
      <c r="A12" s="337"/>
      <c r="B12" s="313"/>
      <c r="C12" s="313"/>
      <c r="D12" s="5" t="s">
        <v>167</v>
      </c>
      <c r="E12" s="107" t="s">
        <v>505</v>
      </c>
      <c r="F12" s="5">
        <v>29</v>
      </c>
      <c r="G12" s="5">
        <v>60</v>
      </c>
      <c r="H12" s="228">
        <v>12.5</v>
      </c>
      <c r="I12" s="228">
        <f t="shared" si="0"/>
        <v>750</v>
      </c>
    </row>
    <row r="13" spans="1:11" ht="38.25" customHeight="1">
      <c r="A13" s="337"/>
      <c r="B13" s="313"/>
      <c r="C13" s="313"/>
      <c r="D13" s="5" t="s">
        <v>204</v>
      </c>
      <c r="E13" s="107" t="s">
        <v>506</v>
      </c>
      <c r="F13" s="5">
        <v>18</v>
      </c>
      <c r="G13" s="5">
        <v>50</v>
      </c>
      <c r="H13" s="228">
        <v>12.5</v>
      </c>
      <c r="I13" s="228">
        <f t="shared" si="0"/>
        <v>625</v>
      </c>
    </row>
    <row r="14" spans="1:11" ht="31.5" customHeight="1">
      <c r="A14" s="337"/>
      <c r="B14" s="313"/>
      <c r="C14" s="313"/>
      <c r="D14" s="5" t="s">
        <v>218</v>
      </c>
      <c r="E14" s="107" t="s">
        <v>507</v>
      </c>
      <c r="F14" s="5">
        <v>4</v>
      </c>
      <c r="G14" s="5">
        <v>70</v>
      </c>
      <c r="H14" s="228">
        <v>12.5</v>
      </c>
      <c r="I14" s="228">
        <f>G14*H14</f>
        <v>875</v>
      </c>
    </row>
    <row r="15" spans="1:11" ht="35.25" customHeight="1">
      <c r="A15" s="337"/>
      <c r="B15" s="313"/>
      <c r="C15" s="313"/>
      <c r="D15" s="5" t="s">
        <v>231</v>
      </c>
      <c r="E15" s="108" t="s">
        <v>508</v>
      </c>
      <c r="F15" s="5">
        <v>27</v>
      </c>
      <c r="G15" s="5">
        <v>120</v>
      </c>
      <c r="H15" s="228">
        <v>9</v>
      </c>
      <c r="I15" s="228">
        <f t="shared" si="0"/>
        <v>1080</v>
      </c>
    </row>
    <row r="16" spans="1:11" ht="24" customHeight="1">
      <c r="A16" s="337"/>
      <c r="B16" s="313"/>
      <c r="C16" s="313"/>
      <c r="D16" s="5" t="s">
        <v>249</v>
      </c>
      <c r="E16" s="108" t="s">
        <v>509</v>
      </c>
      <c r="F16" s="5">
        <v>1</v>
      </c>
      <c r="G16" s="5">
        <v>30</v>
      </c>
      <c r="H16" s="228">
        <v>12.5</v>
      </c>
      <c r="I16" s="228">
        <f t="shared" si="0"/>
        <v>375</v>
      </c>
    </row>
    <row r="17" spans="1:9" ht="24" customHeight="1">
      <c r="A17" s="337"/>
      <c r="B17" s="313"/>
      <c r="C17" s="313"/>
      <c r="D17" s="5" t="s">
        <v>251</v>
      </c>
      <c r="E17" s="108" t="s">
        <v>510</v>
      </c>
      <c r="F17" s="5">
        <v>3</v>
      </c>
      <c r="G17" s="5">
        <v>6</v>
      </c>
      <c r="H17" s="228">
        <v>12.5</v>
      </c>
      <c r="I17" s="228">
        <f t="shared" si="0"/>
        <v>75</v>
      </c>
    </row>
    <row r="18" spans="1:9" ht="24.75" customHeight="1">
      <c r="A18" s="337"/>
      <c r="B18" s="313"/>
      <c r="C18" s="313"/>
      <c r="D18" s="5" t="s">
        <v>278</v>
      </c>
      <c r="E18" s="108" t="s">
        <v>511</v>
      </c>
      <c r="F18" s="5">
        <v>3</v>
      </c>
      <c r="G18" s="5">
        <v>7</v>
      </c>
      <c r="H18" s="228">
        <v>12.5</v>
      </c>
      <c r="I18" s="228">
        <f t="shared" si="0"/>
        <v>87.5</v>
      </c>
    </row>
    <row r="19" spans="1:9" ht="27" customHeight="1">
      <c r="A19" s="337"/>
      <c r="B19" s="313"/>
      <c r="C19" s="313"/>
      <c r="D19" s="5" t="s">
        <v>280</v>
      </c>
      <c r="E19" s="108" t="s">
        <v>512</v>
      </c>
      <c r="F19" s="5">
        <v>22</v>
      </c>
      <c r="G19" s="5">
        <v>45</v>
      </c>
      <c r="H19" s="228">
        <v>12.5</v>
      </c>
      <c r="I19" s="228">
        <f t="shared" si="0"/>
        <v>562.5</v>
      </c>
    </row>
    <row r="20" spans="1:9" ht="24.75" customHeight="1">
      <c r="A20" s="337"/>
      <c r="B20" s="313"/>
      <c r="C20" s="313"/>
      <c r="D20" s="5" t="s">
        <v>310</v>
      </c>
      <c r="E20" s="108" t="s">
        <v>513</v>
      </c>
      <c r="F20" s="5">
        <v>8</v>
      </c>
      <c r="G20" s="5">
        <v>40</v>
      </c>
      <c r="H20" s="228">
        <v>12.5</v>
      </c>
      <c r="I20" s="228">
        <f t="shared" si="0"/>
        <v>500</v>
      </c>
    </row>
    <row r="21" spans="1:9" ht="24" customHeight="1">
      <c r="A21" s="337"/>
      <c r="B21" s="313"/>
      <c r="C21" s="313"/>
      <c r="D21" s="5" t="s">
        <v>284</v>
      </c>
      <c r="E21" s="108" t="s">
        <v>514</v>
      </c>
      <c r="F21" s="5">
        <v>2</v>
      </c>
      <c r="G21" s="5">
        <v>20</v>
      </c>
      <c r="H21" s="228">
        <v>12.5</v>
      </c>
      <c r="I21" s="228">
        <f t="shared" si="0"/>
        <v>250</v>
      </c>
    </row>
    <row r="22" spans="1:9" ht="26.25" customHeight="1">
      <c r="A22" s="337"/>
      <c r="B22" s="313"/>
      <c r="C22" s="313"/>
      <c r="D22" s="5" t="s">
        <v>286</v>
      </c>
      <c r="E22" s="108" t="s">
        <v>515</v>
      </c>
      <c r="F22" s="5">
        <v>1</v>
      </c>
      <c r="G22" s="5">
        <v>10</v>
      </c>
      <c r="H22" s="228">
        <v>12.5</v>
      </c>
      <c r="I22" s="228">
        <f t="shared" si="0"/>
        <v>125</v>
      </c>
    </row>
    <row r="23" spans="1:9" ht="26.25" customHeight="1">
      <c r="A23" s="337"/>
      <c r="B23" s="313"/>
      <c r="C23" s="313"/>
      <c r="D23" s="5" t="s">
        <v>288</v>
      </c>
      <c r="E23" s="108" t="s">
        <v>516</v>
      </c>
      <c r="F23" s="5">
        <v>32</v>
      </c>
      <c r="G23" s="5">
        <v>50</v>
      </c>
      <c r="H23" s="228">
        <v>12.5</v>
      </c>
      <c r="I23" s="228">
        <f t="shared" si="0"/>
        <v>625</v>
      </c>
    </row>
    <row r="24" spans="1:9" ht="15.75" customHeight="1">
      <c r="A24" s="351" t="s">
        <v>993</v>
      </c>
      <c r="B24" s="308"/>
      <c r="C24" s="308"/>
      <c r="D24" s="308"/>
      <c r="E24" s="308"/>
      <c r="F24" s="9">
        <f>SUM(F4:F23)</f>
        <v>241</v>
      </c>
      <c r="G24" s="9">
        <f>SUM(G4:G23)</f>
        <v>1451</v>
      </c>
      <c r="H24" s="9"/>
      <c r="I24" s="229">
        <f>SUM(I4:I23)</f>
        <v>14417</v>
      </c>
    </row>
    <row r="26" spans="1:9" ht="15.75" customHeight="1">
      <c r="A26" s="352" t="s">
        <v>994</v>
      </c>
      <c r="B26" s="309"/>
      <c r="C26" s="309"/>
      <c r="D26" s="309"/>
      <c r="E26" s="309"/>
      <c r="F26" s="13">
        <f>SUM(F4:F23)</f>
        <v>241</v>
      </c>
      <c r="G26" s="13">
        <f>SUM(G4:G23)</f>
        <v>1451</v>
      </c>
      <c r="H26" s="13"/>
      <c r="I26" s="230">
        <f>I24</f>
        <v>14417</v>
      </c>
    </row>
    <row r="28" spans="1:9" ht="15">
      <c r="F28" s="310" t="s">
        <v>170</v>
      </c>
      <c r="G28" s="310"/>
      <c r="H28" s="310"/>
      <c r="I28" s="233">
        <f>I24+I26</f>
        <v>28834</v>
      </c>
    </row>
  </sheetData>
  <mergeCells count="16">
    <mergeCell ref="A1:I1"/>
    <mergeCell ref="I2:I3"/>
    <mergeCell ref="A4:A23"/>
    <mergeCell ref="B4:B23"/>
    <mergeCell ref="C4:C23"/>
    <mergeCell ref="A2:A3"/>
    <mergeCell ref="B2:B3"/>
    <mergeCell ref="C2:C3"/>
    <mergeCell ref="D2:D3"/>
    <mergeCell ref="E2:E3"/>
    <mergeCell ref="A24:E24"/>
    <mergeCell ref="A26:E26"/>
    <mergeCell ref="F28:H28"/>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75" zoomScaleNormal="75" workbookViewId="0">
      <selection activeCell="J1" sqref="A1:XFD20"/>
    </sheetView>
  </sheetViews>
  <sheetFormatPr defaultRowHeight="14.25"/>
  <cols>
    <col min="1" max="4" width="10.5" customWidth="1"/>
    <col min="5" max="5" width="63.125" customWidth="1"/>
    <col min="6" max="8" width="10.5" customWidth="1"/>
    <col min="9" max="9" width="16.375" customWidth="1"/>
    <col min="10" max="1025" width="10.5" customWidth="1"/>
  </cols>
  <sheetData>
    <row r="1" spans="1:9">
      <c r="A1" s="312"/>
      <c r="B1" s="312"/>
      <c r="C1" s="312"/>
      <c r="D1" s="312"/>
      <c r="E1" s="312"/>
      <c r="F1" s="312"/>
      <c r="G1" s="312"/>
      <c r="H1" s="312"/>
      <c r="I1" s="312"/>
    </row>
    <row r="2" spans="1:9" ht="27.4" customHeight="1">
      <c r="A2" s="311" t="s">
        <v>1</v>
      </c>
      <c r="B2" s="311" t="s">
        <v>2</v>
      </c>
      <c r="C2" s="311" t="s">
        <v>3</v>
      </c>
      <c r="D2" s="311" t="s">
        <v>153</v>
      </c>
      <c r="E2" s="311" t="s">
        <v>154</v>
      </c>
      <c r="F2" s="311" t="s">
        <v>155</v>
      </c>
      <c r="G2" s="311" t="s">
        <v>156</v>
      </c>
      <c r="H2" s="311" t="s">
        <v>157</v>
      </c>
      <c r="I2" s="311" t="s">
        <v>158</v>
      </c>
    </row>
    <row r="3" spans="1:9" ht="31.9" customHeight="1">
      <c r="A3" s="311"/>
      <c r="B3" s="311"/>
      <c r="C3" s="311"/>
      <c r="D3" s="311"/>
      <c r="E3" s="311"/>
      <c r="F3" s="311"/>
      <c r="G3" s="311"/>
      <c r="H3" s="311"/>
      <c r="I3" s="311"/>
    </row>
    <row r="4" spans="1:9" ht="29.25" customHeight="1">
      <c r="A4" s="313">
        <v>28</v>
      </c>
      <c r="B4" s="313">
        <v>29</v>
      </c>
      <c r="C4" s="313" t="s">
        <v>57</v>
      </c>
      <c r="D4" s="5" t="s">
        <v>159</v>
      </c>
      <c r="E4" s="17" t="s">
        <v>517</v>
      </c>
      <c r="F4" s="5">
        <v>20</v>
      </c>
      <c r="G4" s="5">
        <v>380</v>
      </c>
      <c r="H4" s="7">
        <v>5</v>
      </c>
      <c r="I4" s="7">
        <f>G4*H4</f>
        <v>1900</v>
      </c>
    </row>
    <row r="5" spans="1:9" ht="29.25" customHeight="1">
      <c r="A5" s="313"/>
      <c r="B5" s="313"/>
      <c r="C5" s="313"/>
      <c r="D5" s="5" t="s">
        <v>160</v>
      </c>
      <c r="E5" s="17" t="s">
        <v>518</v>
      </c>
      <c r="F5" s="5">
        <v>3</v>
      </c>
      <c r="G5" s="5">
        <v>80</v>
      </c>
      <c r="H5" s="7">
        <v>5</v>
      </c>
      <c r="I5" s="210">
        <f t="shared" ref="I5:I11" si="0">G5*H5</f>
        <v>400</v>
      </c>
    </row>
    <row r="6" spans="1:9" ht="25.5" customHeight="1">
      <c r="A6" s="313"/>
      <c r="B6" s="313"/>
      <c r="C6" s="313"/>
      <c r="D6" s="5" t="s">
        <v>161</v>
      </c>
      <c r="E6" s="17" t="s">
        <v>519</v>
      </c>
      <c r="F6" s="5">
        <v>6</v>
      </c>
      <c r="G6" s="5">
        <v>120</v>
      </c>
      <c r="H6" s="7">
        <v>5</v>
      </c>
      <c r="I6" s="210">
        <f t="shared" si="0"/>
        <v>600</v>
      </c>
    </row>
    <row r="7" spans="1:9" ht="23.25" customHeight="1">
      <c r="A7" s="313"/>
      <c r="B7" s="313"/>
      <c r="C7" s="313"/>
      <c r="D7" s="5" t="s">
        <v>162</v>
      </c>
      <c r="E7" s="17" t="s">
        <v>520</v>
      </c>
      <c r="F7" s="5">
        <v>2</v>
      </c>
      <c r="G7" s="5">
        <v>90</v>
      </c>
      <c r="H7" s="7">
        <v>5</v>
      </c>
      <c r="I7" s="210">
        <f t="shared" si="0"/>
        <v>450</v>
      </c>
    </row>
    <row r="8" spans="1:9" ht="26.25" customHeight="1">
      <c r="A8" s="313"/>
      <c r="B8" s="313"/>
      <c r="C8" s="313"/>
      <c r="D8" s="5" t="s">
        <v>163</v>
      </c>
      <c r="E8" s="17" t="s">
        <v>521</v>
      </c>
      <c r="F8" s="5">
        <v>3</v>
      </c>
      <c r="G8" s="5">
        <v>108</v>
      </c>
      <c r="H8" s="7">
        <v>5</v>
      </c>
      <c r="I8" s="210">
        <f t="shared" si="0"/>
        <v>540</v>
      </c>
    </row>
    <row r="9" spans="1:9" ht="30" customHeight="1">
      <c r="A9" s="313"/>
      <c r="B9" s="313"/>
      <c r="C9" s="313"/>
      <c r="D9" s="5" t="s">
        <v>164</v>
      </c>
      <c r="E9" s="17" t="s">
        <v>522</v>
      </c>
      <c r="F9" s="5">
        <v>7</v>
      </c>
      <c r="G9" s="5">
        <v>300</v>
      </c>
      <c r="H9" s="7">
        <v>5</v>
      </c>
      <c r="I9" s="210">
        <f t="shared" si="0"/>
        <v>1500</v>
      </c>
    </row>
    <row r="10" spans="1:9" ht="26.25" customHeight="1">
      <c r="A10" s="313"/>
      <c r="B10" s="313"/>
      <c r="C10" s="313"/>
      <c r="D10" s="5" t="s">
        <v>165</v>
      </c>
      <c r="E10" s="17" t="s">
        <v>523</v>
      </c>
      <c r="F10" s="5">
        <v>5</v>
      </c>
      <c r="G10" s="5">
        <v>180</v>
      </c>
      <c r="H10" s="7">
        <v>5</v>
      </c>
      <c r="I10" s="210">
        <f t="shared" si="0"/>
        <v>900</v>
      </c>
    </row>
    <row r="11" spans="1:9" ht="23.25" customHeight="1">
      <c r="A11" s="313"/>
      <c r="B11" s="313"/>
      <c r="C11" s="313"/>
      <c r="D11" s="5" t="s">
        <v>166</v>
      </c>
      <c r="E11" s="17" t="s">
        <v>524</v>
      </c>
      <c r="F11" s="5">
        <v>23</v>
      </c>
      <c r="G11" s="5">
        <v>10</v>
      </c>
      <c r="H11" s="7">
        <v>5</v>
      </c>
      <c r="I11" s="210">
        <f t="shared" si="0"/>
        <v>50</v>
      </c>
    </row>
    <row r="12" spans="1:9" ht="15.75" customHeight="1">
      <c r="A12" s="351" t="s">
        <v>995</v>
      </c>
      <c r="B12" s="308"/>
      <c r="C12" s="308"/>
      <c r="D12" s="308"/>
      <c r="E12" s="308"/>
      <c r="F12" s="109">
        <f>SUM(F4:F11)</f>
        <v>69</v>
      </c>
      <c r="G12" s="109">
        <f>SUM(G4:G11)</f>
        <v>1268</v>
      </c>
      <c r="H12" s="46"/>
      <c r="I12" s="110">
        <f>SUM(I4:I11)</f>
        <v>6340</v>
      </c>
    </row>
    <row r="14" spans="1:9" ht="15.75" customHeight="1">
      <c r="A14" s="352" t="s">
        <v>996</v>
      </c>
      <c r="B14" s="309"/>
      <c r="C14" s="309"/>
      <c r="D14" s="309"/>
      <c r="E14" s="309"/>
      <c r="F14" s="13">
        <f>SUM(F4:F11)</f>
        <v>69</v>
      </c>
      <c r="G14" s="13">
        <f>SUM(G4:G11)</f>
        <v>1268</v>
      </c>
      <c r="H14" s="47"/>
      <c r="I14" s="47">
        <f>I12</f>
        <v>6340</v>
      </c>
    </row>
    <row r="16" spans="1:9" ht="15">
      <c r="F16" s="310" t="s">
        <v>170</v>
      </c>
      <c r="G16" s="310"/>
      <c r="H16" s="310"/>
      <c r="I16" s="15">
        <f>I12+I14</f>
        <v>12680</v>
      </c>
    </row>
  </sheetData>
  <mergeCells count="16">
    <mergeCell ref="A1:I1"/>
    <mergeCell ref="I2:I3"/>
    <mergeCell ref="A4:A11"/>
    <mergeCell ref="B4:B11"/>
    <mergeCell ref="C4:C11"/>
    <mergeCell ref="A2:A3"/>
    <mergeCell ref="B2:B3"/>
    <mergeCell ref="C2:C3"/>
    <mergeCell ref="D2:D3"/>
    <mergeCell ref="E2:E3"/>
    <mergeCell ref="A12:E12"/>
    <mergeCell ref="A14:E14"/>
    <mergeCell ref="F16:H1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zoomScale="75" zoomScaleNormal="75" workbookViewId="0">
      <selection activeCell="J1" sqref="A1:XFD20"/>
    </sheetView>
  </sheetViews>
  <sheetFormatPr defaultRowHeight="14.25"/>
  <cols>
    <col min="1" max="1" width="5.125" customWidth="1"/>
    <col min="2" max="2" width="5.75" customWidth="1"/>
    <col min="3" max="3" width="9" customWidth="1"/>
    <col min="4" max="4" width="7.75" customWidth="1"/>
    <col min="5" max="5" width="96.375" customWidth="1"/>
    <col min="6" max="6" width="13.5" customWidth="1"/>
    <col min="7" max="7" width="9.25" customWidth="1"/>
    <col min="8" max="8" width="12.5" customWidth="1"/>
    <col min="9" max="9" width="13.25" customWidth="1"/>
    <col min="10" max="1025" width="10.5" customWidth="1"/>
  </cols>
  <sheetData>
    <row r="1" spans="1:13">
      <c r="A1" s="312"/>
      <c r="B1" s="312"/>
      <c r="C1" s="312"/>
      <c r="D1" s="312"/>
      <c r="E1" s="312"/>
      <c r="F1" s="312"/>
      <c r="G1" s="312"/>
      <c r="H1" s="312"/>
      <c r="I1" s="312"/>
    </row>
    <row r="2" spans="1:13" ht="30.6" customHeight="1">
      <c r="A2" s="311" t="s">
        <v>1</v>
      </c>
      <c r="B2" s="311" t="s">
        <v>2</v>
      </c>
      <c r="C2" s="311" t="s">
        <v>3</v>
      </c>
      <c r="D2" s="311" t="s">
        <v>153</v>
      </c>
      <c r="E2" s="311" t="s">
        <v>154</v>
      </c>
      <c r="F2" s="311" t="s">
        <v>155</v>
      </c>
      <c r="G2" s="311" t="s">
        <v>156</v>
      </c>
      <c r="H2" s="311" t="s">
        <v>157</v>
      </c>
      <c r="I2" s="311" t="s">
        <v>158</v>
      </c>
    </row>
    <row r="3" spans="1:13" ht="33.4" customHeight="1">
      <c r="A3" s="311"/>
      <c r="B3" s="311"/>
      <c r="C3" s="311"/>
      <c r="D3" s="311"/>
      <c r="E3" s="311"/>
      <c r="F3" s="311"/>
      <c r="G3" s="311"/>
      <c r="H3" s="311"/>
      <c r="I3" s="311"/>
    </row>
    <row r="4" spans="1:13" ht="93" customHeight="1">
      <c r="A4" s="313">
        <v>2</v>
      </c>
      <c r="B4" s="313">
        <v>2</v>
      </c>
      <c r="C4" s="313" t="s">
        <v>6</v>
      </c>
      <c r="D4" s="5" t="s">
        <v>159</v>
      </c>
      <c r="E4" s="17" t="s">
        <v>171</v>
      </c>
      <c r="F4" s="5">
        <v>58</v>
      </c>
      <c r="G4" s="5">
        <v>13</v>
      </c>
      <c r="H4" s="7">
        <v>45.4</v>
      </c>
      <c r="I4" s="7">
        <f t="shared" ref="I4:I11" si="0">G4*H4</f>
        <v>590.19999999999993</v>
      </c>
    </row>
    <row r="5" spans="1:13" ht="94.5" customHeight="1">
      <c r="A5" s="313"/>
      <c r="B5" s="313"/>
      <c r="C5" s="313"/>
      <c r="D5" s="5" t="s">
        <v>160</v>
      </c>
      <c r="E5" s="17" t="s">
        <v>172</v>
      </c>
      <c r="F5" s="5">
        <v>49</v>
      </c>
      <c r="G5" s="5">
        <v>18</v>
      </c>
      <c r="H5" s="211">
        <v>45.4</v>
      </c>
      <c r="I5" s="7">
        <f t="shared" si="0"/>
        <v>817.19999999999993</v>
      </c>
    </row>
    <row r="6" spans="1:13" ht="85.5">
      <c r="A6" s="313"/>
      <c r="B6" s="313"/>
      <c r="C6" s="313"/>
      <c r="D6" s="5" t="s">
        <v>161</v>
      </c>
      <c r="E6" s="6" t="s">
        <v>173</v>
      </c>
      <c r="F6" s="5">
        <v>35</v>
      </c>
      <c r="G6" s="5">
        <v>18</v>
      </c>
      <c r="H6" s="211">
        <v>45.4</v>
      </c>
      <c r="I6" s="7">
        <f t="shared" si="0"/>
        <v>817.19999999999993</v>
      </c>
    </row>
    <row r="7" spans="1:13" ht="156.75">
      <c r="A7" s="313"/>
      <c r="B7" s="313"/>
      <c r="C7" s="313"/>
      <c r="D7" s="5" t="s">
        <v>162</v>
      </c>
      <c r="E7" s="6" t="s">
        <v>174</v>
      </c>
      <c r="F7" s="5">
        <v>60</v>
      </c>
      <c r="G7" s="5">
        <v>22</v>
      </c>
      <c r="H7" s="211">
        <v>45.4</v>
      </c>
      <c r="I7" s="7">
        <f t="shared" si="0"/>
        <v>998.8</v>
      </c>
    </row>
    <row r="8" spans="1:13" ht="199.5">
      <c r="A8" s="313"/>
      <c r="B8" s="313"/>
      <c r="C8" s="313"/>
      <c r="D8" s="5" t="s">
        <v>163</v>
      </c>
      <c r="E8" s="6" t="s">
        <v>175</v>
      </c>
      <c r="F8" s="5">
        <v>67</v>
      </c>
      <c r="G8" s="5">
        <v>52</v>
      </c>
      <c r="H8" s="211">
        <v>45.4</v>
      </c>
      <c r="I8" s="7">
        <f t="shared" si="0"/>
        <v>2360.7999999999997</v>
      </c>
    </row>
    <row r="9" spans="1:13" ht="114">
      <c r="A9" s="313"/>
      <c r="B9" s="313"/>
      <c r="C9" s="313"/>
      <c r="D9" s="5" t="s">
        <v>164</v>
      </c>
      <c r="E9" s="6" t="s">
        <v>176</v>
      </c>
      <c r="F9" s="5">
        <v>28</v>
      </c>
      <c r="G9" s="5">
        <v>18</v>
      </c>
      <c r="H9" s="211">
        <v>45.4</v>
      </c>
      <c r="I9" s="7">
        <f t="shared" si="0"/>
        <v>817.19999999999993</v>
      </c>
      <c r="M9">
        <f>1000/185</f>
        <v>5.4054054054054053</v>
      </c>
    </row>
    <row r="10" spans="1:13" ht="66" customHeight="1">
      <c r="A10" s="313"/>
      <c r="B10" s="313"/>
      <c r="C10" s="313"/>
      <c r="D10" s="5" t="s">
        <v>165</v>
      </c>
      <c r="E10" s="6" t="s">
        <v>177</v>
      </c>
      <c r="F10" s="5">
        <v>21</v>
      </c>
      <c r="G10" s="5">
        <v>22</v>
      </c>
      <c r="H10" s="211">
        <v>45.4</v>
      </c>
      <c r="I10" s="7">
        <f t="shared" si="0"/>
        <v>998.8</v>
      </c>
    </row>
    <row r="11" spans="1:13" ht="57" customHeight="1">
      <c r="A11" s="313"/>
      <c r="B11" s="313"/>
      <c r="C11" s="313"/>
      <c r="D11" s="5" t="s">
        <v>166</v>
      </c>
      <c r="E11" s="6" t="s">
        <v>178</v>
      </c>
      <c r="F11" s="5">
        <v>30</v>
      </c>
      <c r="G11" s="5">
        <v>22</v>
      </c>
      <c r="H11" s="211">
        <v>45.4</v>
      </c>
      <c r="I11" s="7">
        <f t="shared" si="0"/>
        <v>998.8</v>
      </c>
    </row>
    <row r="12" spans="1:13" ht="15.75" customHeight="1">
      <c r="A12" s="308" t="s">
        <v>179</v>
      </c>
      <c r="B12" s="308"/>
      <c r="C12" s="308"/>
      <c r="D12" s="308"/>
      <c r="E12" s="308"/>
      <c r="F12" s="9">
        <f>SUM(F4:F11)</f>
        <v>348</v>
      </c>
      <c r="G12" s="9">
        <f>SUM(G4:G11)</f>
        <v>185</v>
      </c>
      <c r="H12" s="9"/>
      <c r="I12" s="212">
        <f>SUM(I4:I11)</f>
        <v>8398.9999999999982</v>
      </c>
    </row>
    <row r="13" spans="1:13">
      <c r="I13" s="208"/>
    </row>
    <row r="14" spans="1:13" ht="15.75" customHeight="1">
      <c r="A14" s="309" t="s">
        <v>180</v>
      </c>
      <c r="B14" s="309"/>
      <c r="C14" s="309"/>
      <c r="D14" s="309"/>
      <c r="E14" s="309"/>
      <c r="F14" s="13">
        <f>SUM(F4:F11)</f>
        <v>348</v>
      </c>
      <c r="G14" s="13">
        <f>SUM(G4:G11)</f>
        <v>185</v>
      </c>
      <c r="H14" s="13"/>
      <c r="I14" s="212">
        <f>I12</f>
        <v>8398.9999999999982</v>
      </c>
    </row>
    <row r="15" spans="1:13">
      <c r="I15" s="208"/>
    </row>
    <row r="16" spans="1:13" ht="15">
      <c r="F16" s="310" t="s">
        <v>170</v>
      </c>
      <c r="G16" s="310"/>
      <c r="H16" s="310"/>
      <c r="I16" s="213">
        <f>I12+I14</f>
        <v>16797.999999999996</v>
      </c>
    </row>
  </sheetData>
  <mergeCells count="16">
    <mergeCell ref="A1:I1"/>
    <mergeCell ref="I2:I3"/>
    <mergeCell ref="A4:A11"/>
    <mergeCell ref="B4:B11"/>
    <mergeCell ref="C4:C11"/>
    <mergeCell ref="A2:A3"/>
    <mergeCell ref="B2:B3"/>
    <mergeCell ref="C2:C3"/>
    <mergeCell ref="D2:D3"/>
    <mergeCell ref="E2:E3"/>
    <mergeCell ref="A12:E12"/>
    <mergeCell ref="A14:E14"/>
    <mergeCell ref="F16:H1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75" zoomScaleNormal="75" workbookViewId="0">
      <selection activeCell="A4" sqref="A4:A10"/>
    </sheetView>
  </sheetViews>
  <sheetFormatPr defaultRowHeight="14.25"/>
  <cols>
    <col min="1" max="4" width="10.5" customWidth="1"/>
    <col min="5" max="5" width="72.25" customWidth="1"/>
    <col min="6" max="1025" width="10.5" customWidth="1"/>
  </cols>
  <sheetData>
    <row r="1" spans="1:9">
      <c r="A1" s="365"/>
      <c r="B1" s="365"/>
      <c r="C1" s="365"/>
      <c r="D1" s="365"/>
      <c r="E1" s="365"/>
      <c r="F1" s="365"/>
      <c r="G1" s="365"/>
      <c r="H1" s="365"/>
      <c r="I1" s="365"/>
    </row>
    <row r="2" spans="1:9" ht="28.7" customHeight="1">
      <c r="A2" s="362" t="s">
        <v>1</v>
      </c>
      <c r="B2" s="362" t="s">
        <v>2</v>
      </c>
      <c r="C2" s="362" t="s">
        <v>3</v>
      </c>
      <c r="D2" s="362" t="s">
        <v>153</v>
      </c>
      <c r="E2" s="362" t="s">
        <v>154</v>
      </c>
      <c r="F2" s="362" t="s">
        <v>155</v>
      </c>
      <c r="G2" s="362" t="s">
        <v>156</v>
      </c>
      <c r="H2" s="362" t="s">
        <v>157</v>
      </c>
      <c r="I2" s="362" t="s">
        <v>158</v>
      </c>
    </row>
    <row r="3" spans="1:9" ht="43.9" customHeight="1">
      <c r="A3" s="362"/>
      <c r="B3" s="362"/>
      <c r="C3" s="362"/>
      <c r="D3" s="362"/>
      <c r="E3" s="362"/>
      <c r="F3" s="362"/>
      <c r="G3" s="362"/>
      <c r="H3" s="362"/>
      <c r="I3" s="362"/>
    </row>
    <row r="4" spans="1:9" ht="36.6" customHeight="1">
      <c r="A4" s="363">
        <v>29</v>
      </c>
      <c r="B4" s="364">
        <v>30</v>
      </c>
      <c r="C4" s="364" t="s">
        <v>59</v>
      </c>
      <c r="D4" s="71" t="s">
        <v>159</v>
      </c>
      <c r="E4" s="111" t="s">
        <v>525</v>
      </c>
      <c r="F4" s="112">
        <v>17</v>
      </c>
      <c r="G4" s="112">
        <v>150</v>
      </c>
      <c r="H4" s="99">
        <v>8.66</v>
      </c>
      <c r="I4" s="113">
        <f>G4*H4</f>
        <v>1299</v>
      </c>
    </row>
    <row r="5" spans="1:9" ht="26.45" customHeight="1">
      <c r="A5" s="363"/>
      <c r="B5" s="364"/>
      <c r="C5" s="364"/>
      <c r="D5" s="71" t="s">
        <v>160</v>
      </c>
      <c r="E5" s="111" t="s">
        <v>526</v>
      </c>
      <c r="F5" s="112">
        <v>1</v>
      </c>
      <c r="G5" s="112">
        <v>75</v>
      </c>
      <c r="H5" s="99">
        <v>6.66</v>
      </c>
      <c r="I5" s="113">
        <f t="shared" ref="I5:I10" si="0">G5*H5</f>
        <v>499.5</v>
      </c>
    </row>
    <row r="6" spans="1:9" ht="37.15" customHeight="1">
      <c r="A6" s="363"/>
      <c r="B6" s="364"/>
      <c r="C6" s="364"/>
      <c r="D6" s="71" t="s">
        <v>161</v>
      </c>
      <c r="E6" s="111" t="s">
        <v>527</v>
      </c>
      <c r="F6" s="112">
        <v>14</v>
      </c>
      <c r="G6" s="112">
        <v>280</v>
      </c>
      <c r="H6" s="99">
        <v>8.92</v>
      </c>
      <c r="I6" s="113">
        <f t="shared" si="0"/>
        <v>2497.6</v>
      </c>
    </row>
    <row r="7" spans="1:9" ht="28.15" customHeight="1">
      <c r="A7" s="363"/>
      <c r="B7" s="364"/>
      <c r="C7" s="364"/>
      <c r="D7" s="71" t="s">
        <v>162</v>
      </c>
      <c r="E7" s="111" t="s">
        <v>528</v>
      </c>
      <c r="F7" s="112">
        <v>2</v>
      </c>
      <c r="G7" s="112">
        <v>32</v>
      </c>
      <c r="H7" s="99">
        <v>9.3699999999999992</v>
      </c>
      <c r="I7" s="113">
        <f t="shared" si="0"/>
        <v>299.83999999999997</v>
      </c>
    </row>
    <row r="8" spans="1:9">
      <c r="A8" s="363"/>
      <c r="B8" s="364"/>
      <c r="C8" s="364"/>
      <c r="D8" s="71" t="s">
        <v>163</v>
      </c>
      <c r="E8" s="111" t="s">
        <v>529</v>
      </c>
      <c r="F8" s="112">
        <v>20</v>
      </c>
      <c r="G8" s="112">
        <v>6</v>
      </c>
      <c r="H8" s="99">
        <v>50</v>
      </c>
      <c r="I8" s="113">
        <f t="shared" si="0"/>
        <v>300</v>
      </c>
    </row>
    <row r="9" spans="1:9" ht="51" customHeight="1">
      <c r="A9" s="363"/>
      <c r="B9" s="364"/>
      <c r="C9" s="364"/>
      <c r="D9" s="71" t="s">
        <v>164</v>
      </c>
      <c r="E9" s="111" t="s">
        <v>530</v>
      </c>
      <c r="F9" s="112">
        <v>12</v>
      </c>
      <c r="G9" s="112">
        <v>80</v>
      </c>
      <c r="H9" s="99">
        <v>8.75</v>
      </c>
      <c r="I9" s="113">
        <f t="shared" si="0"/>
        <v>700</v>
      </c>
    </row>
    <row r="10" spans="1:9" ht="95.45" customHeight="1">
      <c r="A10" s="363"/>
      <c r="B10" s="364"/>
      <c r="C10" s="364"/>
      <c r="D10" s="71" t="s">
        <v>165</v>
      </c>
      <c r="E10" s="111" t="s">
        <v>531</v>
      </c>
      <c r="F10" s="112">
        <v>7</v>
      </c>
      <c r="G10" s="112">
        <v>130</v>
      </c>
      <c r="H10" s="99">
        <v>9.23</v>
      </c>
      <c r="I10" s="113">
        <f t="shared" si="0"/>
        <v>1199.9000000000001</v>
      </c>
    </row>
    <row r="11" spans="1:9" ht="27.6" customHeight="1">
      <c r="A11" s="357" t="s">
        <v>997</v>
      </c>
      <c r="B11" s="358"/>
      <c r="C11" s="358"/>
      <c r="D11" s="358"/>
      <c r="E11" s="358"/>
      <c r="F11" s="100">
        <f>SUM(F4:F10)</f>
        <v>73</v>
      </c>
      <c r="G11" s="100">
        <f>SUM(G4:G10)</f>
        <v>753</v>
      </c>
      <c r="H11" s="100"/>
      <c r="I11" s="101">
        <f>SUM(I4:I10)</f>
        <v>6795.84</v>
      </c>
    </row>
    <row r="12" spans="1:9">
      <c r="A12" s="70"/>
      <c r="B12" s="70"/>
      <c r="C12" s="70"/>
      <c r="D12" s="70"/>
      <c r="E12" s="70"/>
      <c r="F12" s="70"/>
      <c r="G12" s="70"/>
      <c r="H12" s="70"/>
      <c r="I12" s="70"/>
    </row>
    <row r="13" spans="1:9" ht="27.6" customHeight="1">
      <c r="A13" s="359" t="s">
        <v>998</v>
      </c>
      <c r="B13" s="360"/>
      <c r="C13" s="360"/>
      <c r="D13" s="360"/>
      <c r="E13" s="360"/>
      <c r="F13" s="102">
        <f>SUM(F4:F10)</f>
        <v>73</v>
      </c>
      <c r="G13" s="102">
        <f>SUM(G4:G10)</f>
        <v>753</v>
      </c>
      <c r="H13" s="102"/>
      <c r="I13" s="103">
        <f>I11</f>
        <v>6795.84</v>
      </c>
    </row>
    <row r="14" spans="1:9">
      <c r="A14" s="70"/>
      <c r="B14" s="70"/>
      <c r="C14" s="70"/>
      <c r="D14" s="70"/>
      <c r="E14" s="70"/>
      <c r="F14" s="70"/>
      <c r="G14" s="70"/>
      <c r="H14" s="70"/>
      <c r="I14" s="70"/>
    </row>
    <row r="15" spans="1:9" ht="15">
      <c r="A15" s="70"/>
      <c r="B15" s="70"/>
      <c r="C15" s="70"/>
      <c r="D15" s="70"/>
      <c r="E15" s="70"/>
      <c r="F15" s="361" t="s">
        <v>170</v>
      </c>
      <c r="G15" s="361"/>
      <c r="H15" s="361"/>
      <c r="I15" s="78">
        <f>I11+I13</f>
        <v>13591.68</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75" zoomScaleNormal="75" workbookViewId="0">
      <selection activeCell="A4" sqref="A4:A16"/>
    </sheetView>
  </sheetViews>
  <sheetFormatPr defaultRowHeight="14.25"/>
  <cols>
    <col min="1" max="4" width="10.5" customWidth="1"/>
    <col min="5" max="5" width="82.875" customWidth="1"/>
    <col min="6" max="8" width="10.5" customWidth="1"/>
    <col min="9" max="9" width="15.75" customWidth="1"/>
    <col min="10" max="1025" width="10.5" customWidth="1"/>
  </cols>
  <sheetData>
    <row r="1" spans="1:9">
      <c r="A1" s="312"/>
      <c r="B1" s="312"/>
      <c r="C1" s="312"/>
      <c r="D1" s="312"/>
      <c r="E1" s="312"/>
      <c r="F1" s="312"/>
      <c r="G1" s="312"/>
      <c r="H1" s="312"/>
      <c r="I1" s="312"/>
    </row>
    <row r="2" spans="1:9" ht="26.65" customHeight="1">
      <c r="A2" s="311" t="s">
        <v>1</v>
      </c>
      <c r="B2" s="311" t="s">
        <v>2</v>
      </c>
      <c r="C2" s="311" t="s">
        <v>3</v>
      </c>
      <c r="D2" s="311" t="s">
        <v>153</v>
      </c>
      <c r="E2" s="311" t="s">
        <v>154</v>
      </c>
      <c r="F2" s="311" t="s">
        <v>155</v>
      </c>
      <c r="G2" s="311" t="s">
        <v>156</v>
      </c>
      <c r="H2" s="311" t="s">
        <v>157</v>
      </c>
      <c r="I2" s="311" t="s">
        <v>158</v>
      </c>
    </row>
    <row r="3" spans="1:9" ht="36.6" customHeight="1">
      <c r="A3" s="311"/>
      <c r="B3" s="311"/>
      <c r="C3" s="311"/>
      <c r="D3" s="311"/>
      <c r="E3" s="311"/>
      <c r="F3" s="311"/>
      <c r="G3" s="311"/>
      <c r="H3" s="311"/>
      <c r="I3" s="311"/>
    </row>
    <row r="4" spans="1:9" ht="27.75" customHeight="1">
      <c r="A4" s="337">
        <v>30</v>
      </c>
      <c r="B4" s="313">
        <v>32</v>
      </c>
      <c r="C4" s="313" t="s">
        <v>61</v>
      </c>
      <c r="D4" s="5" t="s">
        <v>159</v>
      </c>
      <c r="E4" s="17" t="s">
        <v>532</v>
      </c>
      <c r="F4" s="5">
        <v>6</v>
      </c>
      <c r="G4" s="5">
        <v>240</v>
      </c>
      <c r="H4" s="7">
        <v>6</v>
      </c>
      <c r="I4" s="7">
        <f>G4*H4</f>
        <v>1440</v>
      </c>
    </row>
    <row r="5" spans="1:9">
      <c r="A5" s="337"/>
      <c r="B5" s="313"/>
      <c r="C5" s="313"/>
      <c r="D5" s="5" t="s">
        <v>160</v>
      </c>
      <c r="E5" s="17" t="s">
        <v>533</v>
      </c>
      <c r="F5" s="5">
        <v>13</v>
      </c>
      <c r="G5" s="5">
        <v>240</v>
      </c>
      <c r="H5" s="7">
        <v>6</v>
      </c>
      <c r="I5" s="7">
        <f t="shared" ref="I5:I16" si="0">G5*H5</f>
        <v>1440</v>
      </c>
    </row>
    <row r="6" spans="1:9" ht="27" customHeight="1">
      <c r="A6" s="337"/>
      <c r="B6" s="313"/>
      <c r="C6" s="313"/>
      <c r="D6" s="5" t="s">
        <v>161</v>
      </c>
      <c r="E6" s="17" t="s">
        <v>534</v>
      </c>
      <c r="F6" s="5">
        <v>4</v>
      </c>
      <c r="G6" s="5">
        <v>140</v>
      </c>
      <c r="H6" s="7">
        <v>6</v>
      </c>
      <c r="I6" s="7">
        <f t="shared" si="0"/>
        <v>840</v>
      </c>
    </row>
    <row r="7" spans="1:9" ht="23.25" customHeight="1">
      <c r="A7" s="337"/>
      <c r="B7" s="313"/>
      <c r="C7" s="313"/>
      <c r="D7" s="5" t="s">
        <v>162</v>
      </c>
      <c r="E7" s="17" t="s">
        <v>535</v>
      </c>
      <c r="F7" s="5">
        <v>5</v>
      </c>
      <c r="G7" s="5">
        <v>190</v>
      </c>
      <c r="H7" s="7">
        <v>6</v>
      </c>
      <c r="I7" s="7">
        <f t="shared" si="0"/>
        <v>1140</v>
      </c>
    </row>
    <row r="8" spans="1:9" ht="24" customHeight="1">
      <c r="A8" s="337"/>
      <c r="B8" s="313"/>
      <c r="C8" s="313"/>
      <c r="D8" s="5" t="s">
        <v>163</v>
      </c>
      <c r="E8" s="17" t="s">
        <v>536</v>
      </c>
      <c r="F8" s="5">
        <v>12</v>
      </c>
      <c r="G8" s="5">
        <v>160</v>
      </c>
      <c r="H8" s="7">
        <v>6</v>
      </c>
      <c r="I8" s="7">
        <f t="shared" si="0"/>
        <v>960</v>
      </c>
    </row>
    <row r="9" spans="1:9" ht="21" customHeight="1">
      <c r="A9" s="337"/>
      <c r="B9" s="313"/>
      <c r="C9" s="313"/>
      <c r="D9" s="5" t="s">
        <v>164</v>
      </c>
      <c r="E9" s="17" t="s">
        <v>537</v>
      </c>
      <c r="F9" s="5">
        <v>2</v>
      </c>
      <c r="G9" s="114">
        <v>120</v>
      </c>
      <c r="H9" s="7">
        <v>6</v>
      </c>
      <c r="I9" s="7">
        <f t="shared" si="0"/>
        <v>720</v>
      </c>
    </row>
    <row r="10" spans="1:9" ht="22.5" customHeight="1">
      <c r="A10" s="337"/>
      <c r="B10" s="313"/>
      <c r="C10" s="313"/>
      <c r="D10" s="5" t="s">
        <v>165</v>
      </c>
      <c r="E10" s="17" t="s">
        <v>538</v>
      </c>
      <c r="F10" s="5">
        <v>11</v>
      </c>
      <c r="G10" s="114">
        <v>250</v>
      </c>
      <c r="H10" s="7">
        <v>6</v>
      </c>
      <c r="I10" s="7">
        <f t="shared" si="0"/>
        <v>1500</v>
      </c>
    </row>
    <row r="11" spans="1:9" ht="24" customHeight="1">
      <c r="A11" s="337"/>
      <c r="B11" s="313"/>
      <c r="C11" s="313"/>
      <c r="D11" s="5" t="s">
        <v>166</v>
      </c>
      <c r="E11" s="17" t="s">
        <v>539</v>
      </c>
      <c r="F11" s="5">
        <v>7</v>
      </c>
      <c r="G11" s="5">
        <v>240</v>
      </c>
      <c r="H11" s="7">
        <v>6</v>
      </c>
      <c r="I11" s="7">
        <f t="shared" si="0"/>
        <v>1440</v>
      </c>
    </row>
    <row r="12" spans="1:9" ht="20.25" customHeight="1">
      <c r="A12" s="337"/>
      <c r="B12" s="313"/>
      <c r="C12" s="313"/>
      <c r="D12" s="5" t="s">
        <v>167</v>
      </c>
      <c r="E12" s="17" t="s">
        <v>540</v>
      </c>
      <c r="F12" s="5">
        <v>5</v>
      </c>
      <c r="G12" s="115">
        <v>240</v>
      </c>
      <c r="H12" s="7">
        <v>6</v>
      </c>
      <c r="I12" s="7">
        <f t="shared" si="0"/>
        <v>1440</v>
      </c>
    </row>
    <row r="13" spans="1:9" ht="24" customHeight="1">
      <c r="A13" s="337"/>
      <c r="B13" s="313"/>
      <c r="C13" s="313"/>
      <c r="D13" s="5" t="s">
        <v>204</v>
      </c>
      <c r="E13" s="17" t="s">
        <v>541</v>
      </c>
      <c r="F13" s="5">
        <v>3</v>
      </c>
      <c r="G13" s="5">
        <v>60</v>
      </c>
      <c r="H13" s="7">
        <v>6</v>
      </c>
      <c r="I13" s="7">
        <f t="shared" si="0"/>
        <v>360</v>
      </c>
    </row>
    <row r="14" spans="1:9" ht="29.25" customHeight="1">
      <c r="A14" s="337"/>
      <c r="B14" s="313"/>
      <c r="C14" s="313"/>
      <c r="D14" s="5" t="s">
        <v>218</v>
      </c>
      <c r="E14" s="116" t="s">
        <v>542</v>
      </c>
      <c r="F14" s="5">
        <v>39</v>
      </c>
      <c r="G14" s="5">
        <v>50</v>
      </c>
      <c r="H14" s="7">
        <v>20</v>
      </c>
      <c r="I14" s="7">
        <f t="shared" si="0"/>
        <v>1000</v>
      </c>
    </row>
    <row r="15" spans="1:9" ht="27.75" customHeight="1">
      <c r="A15" s="337"/>
      <c r="B15" s="313"/>
      <c r="C15" s="313"/>
      <c r="D15" s="5" t="s">
        <v>231</v>
      </c>
      <c r="E15" s="17" t="s">
        <v>543</v>
      </c>
      <c r="F15" s="5">
        <v>27</v>
      </c>
      <c r="G15" s="5">
        <v>40</v>
      </c>
      <c r="H15" s="7">
        <v>20</v>
      </c>
      <c r="I15" s="7">
        <f t="shared" si="0"/>
        <v>800</v>
      </c>
    </row>
    <row r="16" spans="1:9" ht="24.75" customHeight="1">
      <c r="A16" s="337"/>
      <c r="B16" s="313"/>
      <c r="C16" s="313"/>
      <c r="D16" s="5" t="s">
        <v>249</v>
      </c>
      <c r="E16" s="17" t="s">
        <v>544</v>
      </c>
      <c r="F16" s="5">
        <v>31</v>
      </c>
      <c r="G16" s="5">
        <v>40</v>
      </c>
      <c r="H16" s="7">
        <v>20</v>
      </c>
      <c r="I16" s="7">
        <f t="shared" si="0"/>
        <v>800</v>
      </c>
    </row>
    <row r="17" spans="1:9" ht="27" customHeight="1">
      <c r="A17" s="351" t="s">
        <v>999</v>
      </c>
      <c r="B17" s="308"/>
      <c r="C17" s="308"/>
      <c r="D17" s="308"/>
      <c r="E17" s="308"/>
      <c r="F17" s="9">
        <f>SUM(F4:F16)</f>
        <v>165</v>
      </c>
      <c r="G17" s="9">
        <f>SUM(G4:G16)</f>
        <v>2010</v>
      </c>
      <c r="H17" s="46">
        <f>SUM(H4:H16)</f>
        <v>120</v>
      </c>
      <c r="I17" s="46">
        <f>SUM(I4:I16)</f>
        <v>13880</v>
      </c>
    </row>
    <row r="19" spans="1:9" ht="27" customHeight="1">
      <c r="A19" s="352" t="s">
        <v>1000</v>
      </c>
      <c r="B19" s="309"/>
      <c r="C19" s="309"/>
      <c r="D19" s="309"/>
      <c r="E19" s="309"/>
      <c r="F19" s="13">
        <f>SUM(F4:F16)</f>
        <v>165</v>
      </c>
      <c r="G19" s="13">
        <f>SUM(G4:G16)</f>
        <v>2010</v>
      </c>
      <c r="H19" s="47">
        <f>H17</f>
        <v>120</v>
      </c>
      <c r="I19" s="47">
        <f>I17</f>
        <v>13880</v>
      </c>
    </row>
    <row r="21" spans="1:9" ht="15">
      <c r="F21" s="310" t="s">
        <v>170</v>
      </c>
      <c r="G21" s="310"/>
      <c r="H21" s="310"/>
      <c r="I21" s="15">
        <f>I17+I19</f>
        <v>27760</v>
      </c>
    </row>
  </sheetData>
  <mergeCells count="16">
    <mergeCell ref="A1:I1"/>
    <mergeCell ref="I2:I3"/>
    <mergeCell ref="A4:A16"/>
    <mergeCell ref="B4:B16"/>
    <mergeCell ref="C4:C16"/>
    <mergeCell ref="A2:A3"/>
    <mergeCell ref="B2:B3"/>
    <mergeCell ref="C2:C3"/>
    <mergeCell ref="D2:D3"/>
    <mergeCell ref="E2:E3"/>
    <mergeCell ref="A17:E17"/>
    <mergeCell ref="A19:E19"/>
    <mergeCell ref="F21:H21"/>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topLeftCell="A36" zoomScale="75" zoomScaleNormal="75" workbookViewId="0">
      <selection activeCell="K43" sqref="K43"/>
    </sheetView>
  </sheetViews>
  <sheetFormatPr defaultRowHeight="14.25"/>
  <cols>
    <col min="1" max="4" width="10.5" customWidth="1"/>
    <col min="5" max="5" width="98" customWidth="1"/>
    <col min="6" max="8" width="10.5" customWidth="1"/>
    <col min="9" max="9" width="16.125" customWidth="1"/>
    <col min="10" max="11" width="10.5" customWidth="1"/>
    <col min="12" max="12" width="15.125" customWidth="1"/>
    <col min="13" max="1025" width="10.5" customWidth="1"/>
  </cols>
  <sheetData>
    <row r="1" spans="1:9" ht="27.75" customHeight="1">
      <c r="A1" s="375"/>
      <c r="B1" s="375"/>
      <c r="C1" s="375"/>
      <c r="D1" s="375"/>
      <c r="E1" s="375"/>
      <c r="F1" s="375"/>
      <c r="G1" s="375"/>
      <c r="H1" s="375"/>
      <c r="I1" s="375"/>
    </row>
    <row r="2" spans="1:9" ht="29.25" customHeight="1">
      <c r="A2" s="375"/>
      <c r="B2" s="375"/>
      <c r="C2" s="375"/>
      <c r="D2" s="375"/>
      <c r="E2" s="375"/>
      <c r="F2" s="375"/>
      <c r="G2" s="375"/>
      <c r="H2" s="375"/>
      <c r="I2" s="375"/>
    </row>
    <row r="3" spans="1:9">
      <c r="A3" s="376" t="s">
        <v>138</v>
      </c>
      <c r="B3" s="376"/>
      <c r="C3" s="376"/>
      <c r="D3" s="376"/>
      <c r="E3" s="376"/>
      <c r="F3" s="376"/>
      <c r="G3" s="376"/>
      <c r="H3" s="376"/>
      <c r="I3" s="376"/>
    </row>
    <row r="4" spans="1:9">
      <c r="A4" s="376" t="s">
        <v>139</v>
      </c>
      <c r="B4" s="376"/>
      <c r="C4" s="376"/>
      <c r="D4" s="376"/>
      <c r="E4" s="376"/>
      <c r="F4" s="376"/>
      <c r="G4" s="376"/>
      <c r="H4" s="376"/>
      <c r="I4" s="376"/>
    </row>
    <row r="5" spans="1:9" ht="15.75">
      <c r="A5" s="375"/>
      <c r="B5" s="375"/>
      <c r="C5" s="375"/>
      <c r="D5" s="375"/>
      <c r="E5" s="375"/>
      <c r="F5" s="375"/>
      <c r="G5" s="375"/>
      <c r="H5" s="375"/>
      <c r="I5" s="375"/>
    </row>
    <row r="6" spans="1:9" ht="17.25" customHeight="1">
      <c r="A6" s="377" t="s">
        <v>140</v>
      </c>
      <c r="B6" s="377"/>
      <c r="C6" s="377"/>
      <c r="D6" s="377"/>
      <c r="E6" s="377"/>
      <c r="F6" s="377"/>
      <c r="G6" s="377"/>
      <c r="H6" s="377"/>
      <c r="I6" s="377"/>
    </row>
    <row r="7" spans="1:9" ht="18">
      <c r="A7" s="372"/>
      <c r="B7" s="372"/>
      <c r="C7" s="372"/>
      <c r="D7" s="372"/>
      <c r="E7" s="372"/>
      <c r="F7" s="372"/>
      <c r="G7" s="372"/>
      <c r="H7" s="372"/>
      <c r="I7" s="372"/>
    </row>
    <row r="8" spans="1:9" ht="30.75" customHeight="1">
      <c r="A8" s="373" t="s">
        <v>141</v>
      </c>
      <c r="B8" s="373"/>
      <c r="C8" s="373"/>
      <c r="D8" s="373"/>
      <c r="E8" s="373"/>
      <c r="F8" s="373"/>
      <c r="G8" s="373"/>
      <c r="H8" s="373"/>
      <c r="I8" s="373"/>
    </row>
    <row r="9" spans="1:9">
      <c r="A9" s="374"/>
      <c r="B9" s="374"/>
      <c r="C9" s="374"/>
      <c r="D9" s="374"/>
      <c r="E9" s="374"/>
      <c r="F9" s="374"/>
      <c r="G9" s="374"/>
      <c r="H9" s="374"/>
      <c r="I9" s="374"/>
    </row>
    <row r="10" spans="1:9" ht="15.2" customHeight="1">
      <c r="A10" s="370" t="s">
        <v>142</v>
      </c>
      <c r="B10" s="370"/>
      <c r="C10" s="370"/>
      <c r="D10" s="370"/>
      <c r="E10" s="370"/>
      <c r="F10" s="370"/>
      <c r="G10" s="370"/>
      <c r="H10" s="370"/>
      <c r="I10" s="370"/>
    </row>
    <row r="11" spans="1:9" ht="15.2" customHeight="1">
      <c r="A11" s="370" t="s">
        <v>143</v>
      </c>
      <c r="B11" s="370"/>
      <c r="C11" s="370"/>
      <c r="D11" s="370"/>
      <c r="E11" s="370"/>
      <c r="F11" s="370"/>
      <c r="G11" s="370"/>
      <c r="H11" s="370"/>
      <c r="I11" s="370"/>
    </row>
    <row r="12" spans="1:9" ht="15.2" customHeight="1">
      <c r="A12" s="370" t="s">
        <v>144</v>
      </c>
      <c r="B12" s="370"/>
      <c r="C12" s="370"/>
      <c r="D12" s="370"/>
      <c r="E12" s="370"/>
      <c r="F12" s="370"/>
      <c r="G12" s="370"/>
      <c r="H12" s="370"/>
      <c r="I12" s="370"/>
    </row>
    <row r="13" spans="1:9" ht="15.2" customHeight="1">
      <c r="A13" s="371" t="s">
        <v>145</v>
      </c>
      <c r="B13" s="371"/>
      <c r="C13" s="371"/>
      <c r="D13" s="371"/>
      <c r="E13" s="371"/>
      <c r="F13" s="371"/>
      <c r="G13" s="371"/>
      <c r="H13" s="371"/>
      <c r="I13" s="371"/>
    </row>
    <row r="14" spans="1:9" ht="15.2" customHeight="1">
      <c r="A14" s="370" t="s">
        <v>146</v>
      </c>
      <c r="B14" s="370"/>
      <c r="C14" s="370"/>
      <c r="D14" s="370"/>
      <c r="E14" s="370"/>
      <c r="F14" s="370"/>
      <c r="G14" s="370"/>
      <c r="H14" s="370"/>
      <c r="I14" s="370"/>
    </row>
    <row r="15" spans="1:9" ht="15.2" customHeight="1">
      <c r="A15" s="370" t="s">
        <v>147</v>
      </c>
      <c r="B15" s="370"/>
      <c r="C15" s="370"/>
      <c r="D15" s="370"/>
      <c r="E15" s="370"/>
      <c r="F15" s="370"/>
      <c r="G15" s="370"/>
      <c r="H15" s="370"/>
      <c r="I15" s="370"/>
    </row>
    <row r="16" spans="1:9" ht="15.2" customHeight="1">
      <c r="A16" s="370" t="s">
        <v>148</v>
      </c>
      <c r="B16" s="370"/>
      <c r="C16" s="370"/>
      <c r="D16" s="370"/>
      <c r="E16" s="370"/>
      <c r="F16" s="370"/>
      <c r="G16" s="370"/>
      <c r="H16" s="370"/>
      <c r="I16" s="370"/>
    </row>
    <row r="17" spans="1:9" ht="15.2" customHeight="1">
      <c r="A17" s="370" t="s">
        <v>149</v>
      </c>
      <c r="B17" s="370"/>
      <c r="C17" s="370"/>
      <c r="D17" s="370"/>
      <c r="E17" s="370"/>
      <c r="F17" s="370"/>
      <c r="G17" s="370"/>
      <c r="H17" s="370"/>
      <c r="I17" s="370"/>
    </row>
    <row r="18" spans="1:9" ht="15.2" customHeight="1">
      <c r="A18" s="370" t="s">
        <v>150</v>
      </c>
      <c r="B18" s="370"/>
      <c r="C18" s="370"/>
      <c r="D18" s="370"/>
      <c r="E18" s="370"/>
      <c r="F18" s="370"/>
      <c r="G18" s="370"/>
      <c r="H18" s="370"/>
      <c r="I18" s="370"/>
    </row>
    <row r="19" spans="1:9" ht="15.2" customHeight="1">
      <c r="A19" s="370" t="s">
        <v>151</v>
      </c>
      <c r="B19" s="370"/>
      <c r="C19" s="370"/>
      <c r="D19" s="370"/>
      <c r="E19" s="370"/>
      <c r="F19" s="370"/>
      <c r="G19" s="370"/>
      <c r="H19" s="370"/>
      <c r="I19" s="370"/>
    </row>
    <row r="20" spans="1:9" ht="15.2" customHeight="1">
      <c r="A20" s="370" t="s">
        <v>152</v>
      </c>
      <c r="B20" s="370"/>
      <c r="C20" s="370"/>
      <c r="D20" s="370"/>
      <c r="E20" s="370"/>
      <c r="F20" s="370"/>
      <c r="G20" s="370"/>
      <c r="H20" s="370"/>
      <c r="I20" s="370"/>
    </row>
    <row r="21" spans="1:9">
      <c r="A21" s="312"/>
      <c r="B21" s="312"/>
      <c r="C21" s="312"/>
      <c r="D21" s="312"/>
      <c r="E21" s="312"/>
      <c r="F21" s="312"/>
      <c r="G21" s="312"/>
      <c r="H21" s="312"/>
      <c r="I21" s="312"/>
    </row>
    <row r="22" spans="1:9" ht="29.25" customHeight="1">
      <c r="A22" s="311" t="s">
        <v>1</v>
      </c>
      <c r="B22" s="311" t="s">
        <v>2</v>
      </c>
      <c r="C22" s="311" t="s">
        <v>3</v>
      </c>
      <c r="D22" s="311" t="s">
        <v>153</v>
      </c>
      <c r="E22" s="311" t="s">
        <v>154</v>
      </c>
      <c r="F22" s="311" t="s">
        <v>155</v>
      </c>
      <c r="G22" s="311" t="s">
        <v>156</v>
      </c>
      <c r="H22" s="311" t="s">
        <v>157</v>
      </c>
      <c r="I22" s="311" t="s">
        <v>158</v>
      </c>
    </row>
    <row r="23" spans="1:9" ht="35.25" customHeight="1">
      <c r="A23" s="311"/>
      <c r="B23" s="311"/>
      <c r="C23" s="311"/>
      <c r="D23" s="311"/>
      <c r="E23" s="311"/>
      <c r="F23" s="311"/>
      <c r="G23" s="311"/>
      <c r="H23" s="311"/>
      <c r="I23" s="311"/>
    </row>
    <row r="24" spans="1:9" ht="45.75" customHeight="1">
      <c r="A24" s="456">
        <v>31</v>
      </c>
      <c r="B24" s="380">
        <v>33</v>
      </c>
      <c r="C24" s="5"/>
      <c r="D24" s="117" t="s">
        <v>159</v>
      </c>
      <c r="E24" s="80" t="s">
        <v>1080</v>
      </c>
      <c r="F24" s="89">
        <v>5</v>
      </c>
      <c r="G24" s="89">
        <v>376</v>
      </c>
      <c r="H24" s="90">
        <v>10</v>
      </c>
      <c r="I24" s="118">
        <f>G24*H24</f>
        <v>3760</v>
      </c>
    </row>
    <row r="25" spans="1:9" ht="39" customHeight="1">
      <c r="A25" s="457"/>
      <c r="B25" s="381"/>
      <c r="C25" s="5"/>
      <c r="D25" s="117" t="s">
        <v>160</v>
      </c>
      <c r="E25" s="80" t="s">
        <v>1081</v>
      </c>
      <c r="F25" s="89">
        <v>8</v>
      </c>
      <c r="G25" s="89">
        <v>160</v>
      </c>
      <c r="H25" s="90">
        <v>10</v>
      </c>
      <c r="I25" s="118">
        <f t="shared" ref="I25:I42" si="0">G25*H25</f>
        <v>1600</v>
      </c>
    </row>
    <row r="26" spans="1:9" ht="36" customHeight="1">
      <c r="A26" s="457"/>
      <c r="B26" s="381"/>
      <c r="C26" s="5"/>
      <c r="D26" s="117" t="s">
        <v>161</v>
      </c>
      <c r="E26" s="80" t="s">
        <v>1082</v>
      </c>
      <c r="F26" s="89">
        <v>5</v>
      </c>
      <c r="G26" s="89">
        <v>272</v>
      </c>
      <c r="H26" s="90">
        <v>10</v>
      </c>
      <c r="I26" s="118">
        <f t="shared" si="0"/>
        <v>2720</v>
      </c>
    </row>
    <row r="27" spans="1:9" ht="38.25" customHeight="1">
      <c r="A27" s="457"/>
      <c r="B27" s="381"/>
      <c r="C27" s="5"/>
      <c r="D27" s="117" t="s">
        <v>162</v>
      </c>
      <c r="E27" s="80" t="s">
        <v>1083</v>
      </c>
      <c r="F27" s="89">
        <v>5</v>
      </c>
      <c r="G27" s="89">
        <v>344</v>
      </c>
      <c r="H27" s="90">
        <v>10</v>
      </c>
      <c r="I27" s="118">
        <f t="shared" si="0"/>
        <v>3440</v>
      </c>
    </row>
    <row r="28" spans="1:9" ht="33" customHeight="1">
      <c r="A28" s="457"/>
      <c r="B28" s="381"/>
      <c r="C28" s="5"/>
      <c r="D28" s="117" t="s">
        <v>163</v>
      </c>
      <c r="E28" s="80" t="s">
        <v>1084</v>
      </c>
      <c r="F28" s="89">
        <v>3</v>
      </c>
      <c r="G28" s="89">
        <v>120</v>
      </c>
      <c r="H28" s="90">
        <v>10</v>
      </c>
      <c r="I28" s="118">
        <f t="shared" si="0"/>
        <v>1200</v>
      </c>
    </row>
    <row r="29" spans="1:9" ht="54" customHeight="1">
      <c r="A29" s="457"/>
      <c r="B29" s="381"/>
      <c r="C29" s="5"/>
      <c r="D29" s="117" t="s">
        <v>164</v>
      </c>
      <c r="E29" s="80" t="s">
        <v>1085</v>
      </c>
      <c r="F29" s="119">
        <v>9</v>
      </c>
      <c r="G29" s="119">
        <v>372</v>
      </c>
      <c r="H29" s="90">
        <v>10</v>
      </c>
      <c r="I29" s="118">
        <f t="shared" si="0"/>
        <v>3720</v>
      </c>
    </row>
    <row r="30" spans="1:9" ht="34.5" customHeight="1">
      <c r="A30" s="457"/>
      <c r="B30" s="381"/>
      <c r="C30" s="5"/>
      <c r="D30" s="117" t="s">
        <v>165</v>
      </c>
      <c r="E30" s="80" t="s">
        <v>1086</v>
      </c>
      <c r="F30" s="119">
        <v>6</v>
      </c>
      <c r="G30" s="119">
        <v>240</v>
      </c>
      <c r="H30" s="90">
        <v>10</v>
      </c>
      <c r="I30" s="118">
        <f t="shared" si="0"/>
        <v>2400</v>
      </c>
    </row>
    <row r="31" spans="1:9" ht="39" customHeight="1">
      <c r="A31" s="457"/>
      <c r="B31" s="381"/>
      <c r="C31" s="5"/>
      <c r="D31" s="117" t="s">
        <v>166</v>
      </c>
      <c r="E31" s="80" t="s">
        <v>1087</v>
      </c>
      <c r="F31" s="119">
        <v>7</v>
      </c>
      <c r="G31" s="119">
        <v>200</v>
      </c>
      <c r="H31" s="90">
        <v>10</v>
      </c>
      <c r="I31" s="118">
        <f t="shared" si="0"/>
        <v>2000</v>
      </c>
    </row>
    <row r="32" spans="1:9" ht="33" customHeight="1">
      <c r="A32" s="457"/>
      <c r="B32" s="381"/>
      <c r="C32" s="5"/>
      <c r="D32" s="117" t="s">
        <v>167</v>
      </c>
      <c r="E32" s="80" t="s">
        <v>1088</v>
      </c>
      <c r="F32" s="119">
        <v>6</v>
      </c>
      <c r="G32" s="119">
        <v>224</v>
      </c>
      <c r="H32" s="90">
        <v>10</v>
      </c>
      <c r="I32" s="118">
        <f t="shared" si="0"/>
        <v>2240</v>
      </c>
    </row>
    <row r="33" spans="1:12" ht="27.75" customHeight="1">
      <c r="A33" s="457"/>
      <c r="B33" s="381"/>
      <c r="C33" s="5"/>
      <c r="D33" s="117" t="s">
        <v>204</v>
      </c>
      <c r="E33" s="80" t="s">
        <v>1089</v>
      </c>
      <c r="F33" s="119">
        <v>4</v>
      </c>
      <c r="G33" s="119">
        <v>172</v>
      </c>
      <c r="H33" s="90">
        <v>10</v>
      </c>
      <c r="I33" s="118">
        <f t="shared" si="0"/>
        <v>1720</v>
      </c>
    </row>
    <row r="34" spans="1:12" ht="35.25" customHeight="1">
      <c r="A34" s="457"/>
      <c r="B34" s="381"/>
      <c r="C34" s="5"/>
      <c r="D34" s="117" t="s">
        <v>218</v>
      </c>
      <c r="E34" s="80" t="s">
        <v>1090</v>
      </c>
      <c r="F34" s="119">
        <v>7</v>
      </c>
      <c r="G34" s="119">
        <v>52</v>
      </c>
      <c r="H34" s="90">
        <v>10</v>
      </c>
      <c r="I34" s="118">
        <f t="shared" si="0"/>
        <v>520</v>
      </c>
    </row>
    <row r="35" spans="1:12" ht="32.25" customHeight="1">
      <c r="A35" s="457"/>
      <c r="B35" s="381"/>
      <c r="C35" s="5"/>
      <c r="D35" s="117" t="s">
        <v>231</v>
      </c>
      <c r="E35" s="80" t="s">
        <v>1091</v>
      </c>
      <c r="F35" s="119">
        <v>6</v>
      </c>
      <c r="G35" s="119">
        <v>216</v>
      </c>
      <c r="H35" s="90">
        <v>10</v>
      </c>
      <c r="I35" s="118">
        <f t="shared" si="0"/>
        <v>2160</v>
      </c>
    </row>
    <row r="36" spans="1:12" ht="43.5" customHeight="1">
      <c r="A36" s="457"/>
      <c r="B36" s="381"/>
      <c r="C36" s="5"/>
      <c r="D36" s="117" t="s">
        <v>249</v>
      </c>
      <c r="E36" s="80" t="s">
        <v>1092</v>
      </c>
      <c r="F36" s="119">
        <v>10</v>
      </c>
      <c r="G36" s="119">
        <v>224</v>
      </c>
      <c r="H36" s="90">
        <v>10</v>
      </c>
      <c r="I36" s="118">
        <f t="shared" si="0"/>
        <v>2240</v>
      </c>
    </row>
    <row r="37" spans="1:12" ht="35.25" customHeight="1">
      <c r="A37" s="457"/>
      <c r="B37" s="381"/>
      <c r="C37" s="5"/>
      <c r="D37" s="117" t="s">
        <v>251</v>
      </c>
      <c r="E37" s="80" t="s">
        <v>1093</v>
      </c>
      <c r="F37" s="119">
        <v>10</v>
      </c>
      <c r="G37" s="119">
        <v>272</v>
      </c>
      <c r="H37" s="90">
        <v>10</v>
      </c>
      <c r="I37" s="118">
        <f t="shared" si="0"/>
        <v>2720</v>
      </c>
    </row>
    <row r="38" spans="1:12" ht="24.75" customHeight="1">
      <c r="A38" s="457"/>
      <c r="B38" s="381"/>
      <c r="C38" s="5"/>
      <c r="D38" s="117" t="s">
        <v>278</v>
      </c>
      <c r="E38" s="81" t="s">
        <v>545</v>
      </c>
      <c r="F38" s="119">
        <v>23</v>
      </c>
      <c r="G38" s="119">
        <v>60</v>
      </c>
      <c r="H38" s="90">
        <v>10</v>
      </c>
      <c r="I38" s="118">
        <f t="shared" si="0"/>
        <v>600</v>
      </c>
    </row>
    <row r="39" spans="1:12" ht="33" customHeight="1">
      <c r="A39" s="457"/>
      <c r="B39" s="381"/>
      <c r="C39" s="5"/>
      <c r="D39" s="117" t="s">
        <v>280</v>
      </c>
      <c r="E39" s="81" t="s">
        <v>1094</v>
      </c>
      <c r="F39" s="119">
        <v>9</v>
      </c>
      <c r="G39" s="119">
        <v>280</v>
      </c>
      <c r="H39" s="90">
        <v>10</v>
      </c>
      <c r="I39" s="118">
        <f t="shared" si="0"/>
        <v>2800</v>
      </c>
    </row>
    <row r="40" spans="1:12" ht="36.75" customHeight="1">
      <c r="A40" s="457"/>
      <c r="B40" s="381"/>
      <c r="C40" s="5"/>
      <c r="D40" s="117" t="s">
        <v>310</v>
      </c>
      <c r="E40" s="81" t="s">
        <v>1095</v>
      </c>
      <c r="F40" s="119">
        <v>5</v>
      </c>
      <c r="G40" s="119">
        <v>240</v>
      </c>
      <c r="H40" s="90">
        <v>10</v>
      </c>
      <c r="I40" s="118">
        <f t="shared" si="0"/>
        <v>2400</v>
      </c>
      <c r="L40" s="208"/>
    </row>
    <row r="41" spans="1:12" ht="39.75" customHeight="1">
      <c r="A41" s="457"/>
      <c r="B41" s="381"/>
      <c r="C41" s="5"/>
      <c r="D41" s="117" t="s">
        <v>284</v>
      </c>
      <c r="E41" s="81" t="s">
        <v>1096</v>
      </c>
      <c r="F41" s="119">
        <v>4</v>
      </c>
      <c r="G41" s="119">
        <v>360</v>
      </c>
      <c r="H41" s="90">
        <v>10</v>
      </c>
      <c r="I41" s="118">
        <f t="shared" si="0"/>
        <v>3600</v>
      </c>
    </row>
    <row r="42" spans="1:12" ht="40.5" customHeight="1">
      <c r="A42" s="458"/>
      <c r="B42" s="382"/>
      <c r="C42" s="5"/>
      <c r="D42" s="117" t="s">
        <v>286</v>
      </c>
      <c r="E42" s="81" t="s">
        <v>1097</v>
      </c>
      <c r="F42" s="119">
        <v>4</v>
      </c>
      <c r="G42" s="119">
        <v>600</v>
      </c>
      <c r="H42" s="90">
        <v>10</v>
      </c>
      <c r="I42" s="118">
        <f t="shared" si="0"/>
        <v>6000</v>
      </c>
    </row>
    <row r="43" spans="1:12" ht="27" customHeight="1">
      <c r="A43" s="384" t="s">
        <v>1001</v>
      </c>
      <c r="B43" s="385"/>
      <c r="C43" s="385"/>
      <c r="D43" s="385"/>
      <c r="E43" s="385"/>
      <c r="F43" s="109">
        <f>SUM(F24:F42)</f>
        <v>136</v>
      </c>
      <c r="G43" s="109">
        <f>SUM(G24:G42)</f>
        <v>4784</v>
      </c>
      <c r="H43" s="90"/>
      <c r="I43" s="46">
        <f>SUM(I24:I42)</f>
        <v>47840</v>
      </c>
    </row>
    <row r="45" spans="1:12" ht="27" customHeight="1">
      <c r="A45" s="378" t="s">
        <v>1002</v>
      </c>
      <c r="B45" s="379"/>
      <c r="C45" s="379"/>
      <c r="D45" s="379"/>
      <c r="E45" s="379"/>
      <c r="F45" s="120">
        <v>136</v>
      </c>
      <c r="G45" s="120">
        <f>SUM(G24:G42)</f>
        <v>4784</v>
      </c>
      <c r="H45" s="13"/>
      <c r="I45" s="47">
        <f>SUM(I24:I42)</f>
        <v>47840</v>
      </c>
    </row>
    <row r="47" spans="1:12" ht="15">
      <c r="F47" s="310" t="s">
        <v>170</v>
      </c>
      <c r="G47" s="310"/>
      <c r="H47" s="310"/>
      <c r="I47" s="121">
        <f>I43*2</f>
        <v>95680</v>
      </c>
    </row>
  </sheetData>
  <mergeCells count="34">
    <mergeCell ref="A1:I2"/>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 ref="A20:I20"/>
    <mergeCell ref="A21:I21"/>
    <mergeCell ref="I22:I23"/>
    <mergeCell ref="A43:E43"/>
    <mergeCell ref="A22:A23"/>
    <mergeCell ref="B22:B23"/>
    <mergeCell ref="C22:C23"/>
    <mergeCell ref="D22:D23"/>
    <mergeCell ref="E22:E23"/>
    <mergeCell ref="A45:E45"/>
    <mergeCell ref="F47:H47"/>
    <mergeCell ref="F22:F23"/>
    <mergeCell ref="G22:G23"/>
    <mergeCell ref="H22:H23"/>
    <mergeCell ref="B24:B42"/>
    <mergeCell ref="A24:A42"/>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75" zoomScaleNormal="75" workbookViewId="0">
      <selection activeCell="A5" sqref="A5:A30"/>
    </sheetView>
  </sheetViews>
  <sheetFormatPr defaultRowHeight="14.25"/>
  <cols>
    <col min="1" max="4" width="10.5" customWidth="1"/>
    <col min="5" max="5" width="90" customWidth="1"/>
    <col min="6" max="8" width="10.5" customWidth="1"/>
    <col min="9" max="9" width="16.75" customWidth="1"/>
    <col min="10" max="1022" width="10.5" customWidth="1"/>
  </cols>
  <sheetData>
    <row r="1" spans="1:9">
      <c r="A1" s="375"/>
      <c r="B1" s="375"/>
      <c r="C1" s="375"/>
      <c r="D1" s="375"/>
      <c r="E1" s="375"/>
      <c r="F1" s="375"/>
      <c r="G1" s="375"/>
      <c r="H1" s="375"/>
      <c r="I1" s="375"/>
    </row>
    <row r="2" spans="1:9">
      <c r="A2" s="312"/>
      <c r="B2" s="312"/>
      <c r="C2" s="312"/>
      <c r="D2" s="312"/>
      <c r="E2" s="312"/>
      <c r="F2" s="312"/>
      <c r="G2" s="312"/>
      <c r="H2" s="312"/>
      <c r="I2" s="312"/>
    </row>
    <row r="3" spans="1:9" ht="32.450000000000003" customHeight="1">
      <c r="A3" s="311" t="s">
        <v>1</v>
      </c>
      <c r="B3" s="311" t="s">
        <v>2</v>
      </c>
      <c r="C3" s="311" t="s">
        <v>3</v>
      </c>
      <c r="D3" s="311" t="s">
        <v>153</v>
      </c>
      <c r="E3" s="311" t="s">
        <v>154</v>
      </c>
      <c r="F3" s="311" t="s">
        <v>155</v>
      </c>
      <c r="G3" s="311" t="s">
        <v>156</v>
      </c>
      <c r="H3" s="311" t="s">
        <v>157</v>
      </c>
      <c r="I3" s="311" t="s">
        <v>158</v>
      </c>
    </row>
    <row r="4" spans="1:9" ht="27.6" customHeight="1">
      <c r="A4" s="311"/>
      <c r="B4" s="311"/>
      <c r="C4" s="311"/>
      <c r="D4" s="311"/>
      <c r="E4" s="311"/>
      <c r="F4" s="311"/>
      <c r="G4" s="311"/>
      <c r="H4" s="311"/>
      <c r="I4" s="311"/>
    </row>
    <row r="5" spans="1:9" ht="15.75" customHeight="1">
      <c r="A5" s="337">
        <v>32</v>
      </c>
      <c r="B5" s="313">
        <v>34</v>
      </c>
      <c r="C5" s="313" t="s">
        <v>65</v>
      </c>
      <c r="D5" s="5" t="s">
        <v>159</v>
      </c>
      <c r="E5" s="122" t="s">
        <v>546</v>
      </c>
      <c r="F5" s="123">
        <v>25</v>
      </c>
      <c r="G5" s="123">
        <v>30</v>
      </c>
      <c r="H5" s="124">
        <v>12</v>
      </c>
      <c r="I5" s="124">
        <f>H5*G5</f>
        <v>360</v>
      </c>
    </row>
    <row r="6" spans="1:9">
      <c r="A6" s="337"/>
      <c r="B6" s="313"/>
      <c r="C6" s="313"/>
      <c r="D6" s="5" t="s">
        <v>160</v>
      </c>
      <c r="E6" s="92" t="s">
        <v>546</v>
      </c>
      <c r="F6" s="123">
        <v>16</v>
      </c>
      <c r="G6" s="123">
        <v>30</v>
      </c>
      <c r="H6" s="124">
        <v>12</v>
      </c>
      <c r="I6" s="124">
        <f t="shared" ref="I6:I30" si="0">H6*G6</f>
        <v>360</v>
      </c>
    </row>
    <row r="7" spans="1:9" ht="26.45" customHeight="1">
      <c r="A7" s="337"/>
      <c r="B7" s="313"/>
      <c r="C7" s="313"/>
      <c r="D7" s="5" t="s">
        <v>161</v>
      </c>
      <c r="E7" s="92" t="s">
        <v>547</v>
      </c>
      <c r="F7" s="123">
        <v>3</v>
      </c>
      <c r="G7" s="123">
        <v>120</v>
      </c>
      <c r="H7" s="124">
        <v>11</v>
      </c>
      <c r="I7" s="124">
        <f t="shared" si="0"/>
        <v>1320</v>
      </c>
    </row>
    <row r="8" spans="1:9" ht="31.9" customHeight="1">
      <c r="A8" s="337"/>
      <c r="B8" s="313"/>
      <c r="C8" s="313"/>
      <c r="D8" s="5" t="s">
        <v>162</v>
      </c>
      <c r="E8" s="92" t="s">
        <v>548</v>
      </c>
      <c r="F8" s="123">
        <v>5</v>
      </c>
      <c r="G8" s="123">
        <v>140</v>
      </c>
      <c r="H8" s="124">
        <v>11</v>
      </c>
      <c r="I8" s="124">
        <f t="shared" si="0"/>
        <v>1540</v>
      </c>
    </row>
    <row r="9" spans="1:9" ht="28.15" customHeight="1">
      <c r="A9" s="337"/>
      <c r="B9" s="313"/>
      <c r="C9" s="313"/>
      <c r="D9" s="5" t="s">
        <v>163</v>
      </c>
      <c r="E9" s="92" t="s">
        <v>549</v>
      </c>
      <c r="F9" s="123">
        <v>3</v>
      </c>
      <c r="G9" s="123">
        <v>160</v>
      </c>
      <c r="H9" s="124">
        <v>11</v>
      </c>
      <c r="I9" s="124">
        <f t="shared" si="0"/>
        <v>1760</v>
      </c>
    </row>
    <row r="10" spans="1:9" ht="26.45" customHeight="1">
      <c r="A10" s="337"/>
      <c r="B10" s="313"/>
      <c r="C10" s="313"/>
      <c r="D10" s="5" t="s">
        <v>164</v>
      </c>
      <c r="E10" s="92" t="s">
        <v>550</v>
      </c>
      <c r="F10" s="123">
        <v>2</v>
      </c>
      <c r="G10" s="123">
        <v>180</v>
      </c>
      <c r="H10" s="124">
        <v>11</v>
      </c>
      <c r="I10" s="124">
        <f t="shared" si="0"/>
        <v>1980</v>
      </c>
    </row>
    <row r="11" spans="1:9" ht="29.45" customHeight="1">
      <c r="A11" s="337"/>
      <c r="B11" s="313"/>
      <c r="C11" s="313"/>
      <c r="D11" s="5" t="s">
        <v>165</v>
      </c>
      <c r="E11" s="92" t="s">
        <v>551</v>
      </c>
      <c r="F11" s="123">
        <v>2</v>
      </c>
      <c r="G11" s="123">
        <v>200</v>
      </c>
      <c r="H11" s="124">
        <v>10</v>
      </c>
      <c r="I11" s="124">
        <f t="shared" si="0"/>
        <v>2000</v>
      </c>
    </row>
    <row r="12" spans="1:9" ht="33" customHeight="1">
      <c r="A12" s="337"/>
      <c r="B12" s="313"/>
      <c r="C12" s="313"/>
      <c r="D12" s="5" t="s">
        <v>166</v>
      </c>
      <c r="E12" s="92" t="s">
        <v>552</v>
      </c>
      <c r="F12" s="123">
        <v>5</v>
      </c>
      <c r="G12" s="123">
        <v>180</v>
      </c>
      <c r="H12" s="124">
        <v>11</v>
      </c>
      <c r="I12" s="124">
        <f t="shared" si="0"/>
        <v>1980</v>
      </c>
    </row>
    <row r="13" spans="1:9" ht="26.45" customHeight="1">
      <c r="A13" s="337"/>
      <c r="B13" s="313"/>
      <c r="C13" s="313"/>
      <c r="D13" s="5" t="s">
        <v>167</v>
      </c>
      <c r="E13" s="92" t="s">
        <v>553</v>
      </c>
      <c r="F13" s="123">
        <v>4</v>
      </c>
      <c r="G13" s="123">
        <v>200</v>
      </c>
      <c r="H13" s="124">
        <v>10</v>
      </c>
      <c r="I13" s="124">
        <f t="shared" si="0"/>
        <v>2000</v>
      </c>
    </row>
    <row r="14" spans="1:9" ht="33.6" customHeight="1">
      <c r="A14" s="337"/>
      <c r="B14" s="313"/>
      <c r="C14" s="313"/>
      <c r="D14" s="5" t="s">
        <v>204</v>
      </c>
      <c r="E14" s="92" t="s">
        <v>554</v>
      </c>
      <c r="F14" s="123">
        <v>5</v>
      </c>
      <c r="G14" s="123">
        <v>180</v>
      </c>
      <c r="H14" s="124">
        <v>11</v>
      </c>
      <c r="I14" s="124">
        <f t="shared" si="0"/>
        <v>1980</v>
      </c>
    </row>
    <row r="15" spans="1:9" ht="27.6" customHeight="1">
      <c r="A15" s="337"/>
      <c r="B15" s="313"/>
      <c r="C15" s="313"/>
      <c r="D15" s="5" t="s">
        <v>218</v>
      </c>
      <c r="E15" s="92" t="s">
        <v>555</v>
      </c>
      <c r="F15" s="123">
        <v>3</v>
      </c>
      <c r="G15" s="123">
        <v>140</v>
      </c>
      <c r="H15" s="124">
        <v>11</v>
      </c>
      <c r="I15" s="124">
        <f t="shared" si="0"/>
        <v>1540</v>
      </c>
    </row>
    <row r="16" spans="1:9" ht="28.9" customHeight="1">
      <c r="A16" s="337"/>
      <c r="B16" s="313"/>
      <c r="C16" s="313"/>
      <c r="D16" s="5" t="s">
        <v>231</v>
      </c>
      <c r="E16" s="92" t="s">
        <v>556</v>
      </c>
      <c r="F16" s="123">
        <v>2</v>
      </c>
      <c r="G16" s="123">
        <v>160</v>
      </c>
      <c r="H16" s="124">
        <v>11</v>
      </c>
      <c r="I16" s="124">
        <f t="shared" si="0"/>
        <v>1760</v>
      </c>
    </row>
    <row r="17" spans="1:9" ht="30" customHeight="1">
      <c r="A17" s="337"/>
      <c r="B17" s="313"/>
      <c r="C17" s="313"/>
      <c r="D17" s="5" t="s">
        <v>249</v>
      </c>
      <c r="E17" s="92" t="s">
        <v>557</v>
      </c>
      <c r="F17" s="123">
        <v>10</v>
      </c>
      <c r="G17" s="123">
        <v>280</v>
      </c>
      <c r="H17" s="124">
        <v>10</v>
      </c>
      <c r="I17" s="124">
        <f t="shared" si="0"/>
        <v>2800</v>
      </c>
    </row>
    <row r="18" spans="1:9" ht="28.15" customHeight="1">
      <c r="A18" s="337"/>
      <c r="B18" s="313"/>
      <c r="C18" s="313"/>
      <c r="D18" s="5" t="s">
        <v>251</v>
      </c>
      <c r="E18" s="92" t="s">
        <v>558</v>
      </c>
      <c r="F18" s="123">
        <v>2</v>
      </c>
      <c r="G18" s="123">
        <v>360</v>
      </c>
      <c r="H18" s="124">
        <v>10</v>
      </c>
      <c r="I18" s="124">
        <f t="shared" si="0"/>
        <v>3600</v>
      </c>
    </row>
    <row r="19" spans="1:9" ht="26.45" customHeight="1">
      <c r="A19" s="337"/>
      <c r="B19" s="313"/>
      <c r="C19" s="313"/>
      <c r="D19" s="5" t="s">
        <v>278</v>
      </c>
      <c r="E19" s="92" t="s">
        <v>559</v>
      </c>
      <c r="F19" s="123">
        <v>1</v>
      </c>
      <c r="G19" s="123">
        <v>320</v>
      </c>
      <c r="H19" s="124">
        <v>10</v>
      </c>
      <c r="I19" s="124">
        <f t="shared" si="0"/>
        <v>3200</v>
      </c>
    </row>
    <row r="20" spans="1:9" ht="33" customHeight="1">
      <c r="A20" s="337"/>
      <c r="B20" s="313"/>
      <c r="C20" s="313"/>
      <c r="D20" s="5" t="s">
        <v>280</v>
      </c>
      <c r="E20" s="92" t="s">
        <v>560</v>
      </c>
      <c r="F20" s="123">
        <v>3</v>
      </c>
      <c r="G20" s="123">
        <v>240</v>
      </c>
      <c r="H20" s="124">
        <v>10</v>
      </c>
      <c r="I20" s="124">
        <f t="shared" si="0"/>
        <v>2400</v>
      </c>
    </row>
    <row r="21" spans="1:9" ht="32.450000000000003" customHeight="1">
      <c r="A21" s="337"/>
      <c r="B21" s="313"/>
      <c r="C21" s="313"/>
      <c r="D21" s="5" t="s">
        <v>310</v>
      </c>
      <c r="E21" s="92" t="s">
        <v>561</v>
      </c>
      <c r="F21" s="123">
        <v>3</v>
      </c>
      <c r="G21" s="123">
        <v>380</v>
      </c>
      <c r="H21" s="124">
        <v>10</v>
      </c>
      <c r="I21" s="124">
        <f t="shared" si="0"/>
        <v>3800</v>
      </c>
    </row>
    <row r="22" spans="1:9" ht="31.15" customHeight="1">
      <c r="A22" s="337"/>
      <c r="B22" s="313"/>
      <c r="C22" s="313"/>
      <c r="D22" s="5" t="s">
        <v>284</v>
      </c>
      <c r="E22" s="92" t="s">
        <v>562</v>
      </c>
      <c r="F22" s="123">
        <v>2</v>
      </c>
      <c r="G22" s="123">
        <v>360</v>
      </c>
      <c r="H22" s="124">
        <v>10</v>
      </c>
      <c r="I22" s="124">
        <f t="shared" si="0"/>
        <v>3600</v>
      </c>
    </row>
    <row r="23" spans="1:9" ht="28.9" customHeight="1">
      <c r="A23" s="337"/>
      <c r="B23" s="313"/>
      <c r="C23" s="313"/>
      <c r="D23" s="5" t="s">
        <v>286</v>
      </c>
      <c r="E23" s="92" t="s">
        <v>563</v>
      </c>
      <c r="F23" s="123">
        <v>4</v>
      </c>
      <c r="G23" s="123">
        <v>460</v>
      </c>
      <c r="H23" s="124">
        <v>10</v>
      </c>
      <c r="I23" s="124">
        <f t="shared" si="0"/>
        <v>4600</v>
      </c>
    </row>
    <row r="24" spans="1:9" ht="31.9" customHeight="1">
      <c r="A24" s="337"/>
      <c r="B24" s="313"/>
      <c r="C24" s="313"/>
      <c r="D24" s="5" t="s">
        <v>288</v>
      </c>
      <c r="E24" s="17" t="s">
        <v>564</v>
      </c>
      <c r="F24" s="123">
        <v>3</v>
      </c>
      <c r="G24" s="123">
        <v>200</v>
      </c>
      <c r="H24" s="124">
        <v>10</v>
      </c>
      <c r="I24" s="124">
        <f t="shared" si="0"/>
        <v>2000</v>
      </c>
    </row>
    <row r="25" spans="1:9" ht="31.9" customHeight="1">
      <c r="A25" s="337"/>
      <c r="B25" s="313"/>
      <c r="C25" s="313"/>
      <c r="D25" s="5" t="s">
        <v>290</v>
      </c>
      <c r="E25" s="17" t="s">
        <v>565</v>
      </c>
      <c r="F25" s="123">
        <v>2</v>
      </c>
      <c r="G25" s="123">
        <v>300</v>
      </c>
      <c r="H25" s="124">
        <v>10</v>
      </c>
      <c r="I25" s="124">
        <f t="shared" si="0"/>
        <v>3000</v>
      </c>
    </row>
    <row r="26" spans="1:9" ht="32.450000000000003" customHeight="1">
      <c r="A26" s="337"/>
      <c r="B26" s="313"/>
      <c r="C26" s="313"/>
      <c r="D26" s="5" t="s">
        <v>292</v>
      </c>
      <c r="E26" s="92" t="s">
        <v>566</v>
      </c>
      <c r="F26" s="123">
        <v>10</v>
      </c>
      <c r="G26" s="123">
        <v>180</v>
      </c>
      <c r="H26" s="124">
        <v>11</v>
      </c>
      <c r="I26" s="124">
        <f t="shared" si="0"/>
        <v>1980</v>
      </c>
    </row>
    <row r="27" spans="1:9" ht="32.450000000000003" customHeight="1">
      <c r="A27" s="337"/>
      <c r="B27" s="313"/>
      <c r="C27" s="313"/>
      <c r="D27" s="5" t="s">
        <v>567</v>
      </c>
      <c r="E27" s="92" t="s">
        <v>568</v>
      </c>
      <c r="F27" s="123">
        <v>5</v>
      </c>
      <c r="G27" s="123">
        <v>260</v>
      </c>
      <c r="H27" s="124">
        <v>10</v>
      </c>
      <c r="I27" s="124">
        <f t="shared" si="0"/>
        <v>2600</v>
      </c>
    </row>
    <row r="28" spans="1:9" ht="30.6" customHeight="1">
      <c r="A28" s="337"/>
      <c r="B28" s="313"/>
      <c r="C28" s="313"/>
      <c r="D28" s="5" t="s">
        <v>569</v>
      </c>
      <c r="E28" s="92" t="s">
        <v>570</v>
      </c>
      <c r="F28" s="123">
        <v>3</v>
      </c>
      <c r="G28" s="123">
        <v>300</v>
      </c>
      <c r="H28" s="124">
        <v>10</v>
      </c>
      <c r="I28" s="124">
        <f t="shared" si="0"/>
        <v>3000</v>
      </c>
    </row>
    <row r="29" spans="1:9" ht="28.9" customHeight="1">
      <c r="A29" s="337"/>
      <c r="B29" s="313"/>
      <c r="C29" s="313"/>
      <c r="D29" s="5" t="s">
        <v>571</v>
      </c>
      <c r="E29" s="92" t="s">
        <v>572</v>
      </c>
      <c r="F29" s="123">
        <v>2</v>
      </c>
      <c r="G29" s="123">
        <v>368</v>
      </c>
      <c r="H29" s="124">
        <v>10</v>
      </c>
      <c r="I29" s="124">
        <f t="shared" si="0"/>
        <v>3680</v>
      </c>
    </row>
    <row r="30" spans="1:9" ht="31.15" customHeight="1">
      <c r="A30" s="337"/>
      <c r="B30" s="313"/>
      <c r="C30" s="313"/>
      <c r="D30" s="5" t="s">
        <v>573</v>
      </c>
      <c r="E30" s="125" t="s">
        <v>574</v>
      </c>
      <c r="F30" s="123">
        <v>5</v>
      </c>
      <c r="G30" s="123">
        <v>392</v>
      </c>
      <c r="H30" s="124">
        <v>10</v>
      </c>
      <c r="I30" s="124">
        <f t="shared" si="0"/>
        <v>3920</v>
      </c>
    </row>
    <row r="31" spans="1:9" ht="27.75" customHeight="1">
      <c r="A31" s="351" t="s">
        <v>1003</v>
      </c>
      <c r="B31" s="308"/>
      <c r="C31" s="308"/>
      <c r="D31" s="308"/>
      <c r="E31" s="308"/>
      <c r="F31" s="9">
        <f>SUM(F5:F30)</f>
        <v>130</v>
      </c>
      <c r="G31" s="9">
        <f>SUM(G5:G30)</f>
        <v>6120</v>
      </c>
      <c r="H31" s="9"/>
      <c r="I31" s="46">
        <f>SUM(I5:I30)</f>
        <v>62760</v>
      </c>
    </row>
    <row r="33" spans="1:9" ht="31.9" customHeight="1">
      <c r="A33" s="352" t="s">
        <v>1004</v>
      </c>
      <c r="B33" s="309"/>
      <c r="C33" s="309"/>
      <c r="D33" s="309"/>
      <c r="E33" s="309"/>
      <c r="F33" s="13">
        <f>SUM(F5:F30)</f>
        <v>130</v>
      </c>
      <c r="G33" s="13">
        <f>SUM(G5:G30)</f>
        <v>6120</v>
      </c>
      <c r="H33" s="13"/>
      <c r="I33" s="47">
        <f>I31</f>
        <v>62760</v>
      </c>
    </row>
    <row r="35" spans="1:9" ht="15">
      <c r="F35" s="310" t="s">
        <v>170</v>
      </c>
      <c r="G35" s="310"/>
      <c r="H35" s="310"/>
      <c r="I35" s="15">
        <f>I31+I33</f>
        <v>125520</v>
      </c>
    </row>
  </sheetData>
  <mergeCells count="17">
    <mergeCell ref="A1:I1"/>
    <mergeCell ref="A2:I2"/>
    <mergeCell ref="I3:I4"/>
    <mergeCell ref="A5:A30"/>
    <mergeCell ref="B5:B30"/>
    <mergeCell ref="C5:C30"/>
    <mergeCell ref="A3:A4"/>
    <mergeCell ref="B3:B4"/>
    <mergeCell ref="C3:C4"/>
    <mergeCell ref="D3:D4"/>
    <mergeCell ref="E3:E4"/>
    <mergeCell ref="A31:E31"/>
    <mergeCell ref="A33:E33"/>
    <mergeCell ref="F35:H35"/>
    <mergeCell ref="F3:F4"/>
    <mergeCell ref="G3:G4"/>
    <mergeCell ref="H3:H4"/>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topLeftCell="A13" zoomScale="75" zoomScaleNormal="75" workbookViewId="0">
      <selection activeCell="J1" sqref="A1:XFD20"/>
    </sheetView>
  </sheetViews>
  <sheetFormatPr defaultRowHeight="14.25"/>
  <cols>
    <col min="1" max="4" width="10.5" customWidth="1"/>
    <col min="5" max="5" width="60.625" customWidth="1"/>
    <col min="6" max="8" width="10.5" customWidth="1"/>
    <col min="9" max="9" width="17.25" customWidth="1"/>
    <col min="10" max="1025" width="10.5" customWidth="1"/>
  </cols>
  <sheetData>
    <row r="1" spans="1:18">
      <c r="A1" s="365"/>
      <c r="B1" s="365"/>
      <c r="C1" s="365"/>
      <c r="D1" s="365"/>
      <c r="E1" s="365"/>
      <c r="F1" s="365"/>
      <c r="G1" s="365"/>
      <c r="H1" s="365"/>
      <c r="I1" s="365"/>
    </row>
    <row r="2" spans="1:18" ht="14.65" customHeight="1">
      <c r="A2" s="362" t="s">
        <v>1</v>
      </c>
      <c r="B2" s="362" t="s">
        <v>2</v>
      </c>
      <c r="C2" s="362" t="s">
        <v>3</v>
      </c>
      <c r="D2" s="362" t="s">
        <v>153</v>
      </c>
      <c r="E2" s="362" t="s">
        <v>154</v>
      </c>
      <c r="F2" s="362" t="s">
        <v>155</v>
      </c>
      <c r="G2" s="388" t="s">
        <v>156</v>
      </c>
      <c r="H2" s="362" t="s">
        <v>157</v>
      </c>
      <c r="I2" s="362" t="s">
        <v>158</v>
      </c>
    </row>
    <row r="3" spans="1:18">
      <c r="A3" s="362"/>
      <c r="B3" s="362"/>
      <c r="C3" s="362"/>
      <c r="D3" s="362"/>
      <c r="E3" s="362"/>
      <c r="F3" s="362"/>
      <c r="G3" s="389"/>
      <c r="H3" s="389"/>
      <c r="I3" s="389"/>
    </row>
    <row r="4" spans="1:18" ht="61.5" customHeight="1">
      <c r="A4" s="326">
        <v>33</v>
      </c>
      <c r="B4" s="327">
        <v>35</v>
      </c>
      <c r="C4" s="364" t="s">
        <v>575</v>
      </c>
      <c r="D4" s="71" t="s">
        <v>159</v>
      </c>
      <c r="E4" s="126" t="s">
        <v>576</v>
      </c>
      <c r="F4" s="234">
        <v>14</v>
      </c>
      <c r="G4" s="236">
        <v>342</v>
      </c>
      <c r="H4" s="238">
        <v>4</v>
      </c>
      <c r="I4" s="73">
        <f>G4*H4</f>
        <v>1368</v>
      </c>
    </row>
    <row r="5" spans="1:18" ht="42.75" customHeight="1">
      <c r="A5" s="459"/>
      <c r="B5" s="386"/>
      <c r="C5" s="364"/>
      <c r="D5" s="71" t="s">
        <v>160</v>
      </c>
      <c r="E5" s="126" t="s">
        <v>577</v>
      </c>
      <c r="F5" s="234">
        <v>8</v>
      </c>
      <c r="G5" s="236">
        <v>326</v>
      </c>
      <c r="H5" s="238">
        <v>4</v>
      </c>
      <c r="I5" s="73">
        <f t="shared" ref="I5:I18" si="0">G5*H5</f>
        <v>1304</v>
      </c>
    </row>
    <row r="6" spans="1:18" ht="32.25" customHeight="1">
      <c r="A6" s="459"/>
      <c r="B6" s="386"/>
      <c r="C6" s="364"/>
      <c r="D6" s="71" t="s">
        <v>161</v>
      </c>
      <c r="E6" s="126" t="s">
        <v>578</v>
      </c>
      <c r="F6" s="234">
        <v>12</v>
      </c>
      <c r="G6" s="236">
        <v>354</v>
      </c>
      <c r="H6" s="238">
        <v>4</v>
      </c>
      <c r="I6" s="73">
        <f t="shared" si="0"/>
        <v>1416</v>
      </c>
    </row>
    <row r="7" spans="1:18" ht="30" customHeight="1">
      <c r="A7" s="459"/>
      <c r="B7" s="386"/>
      <c r="C7" s="364"/>
      <c r="D7" s="71" t="s">
        <v>162</v>
      </c>
      <c r="E7" s="126" t="s">
        <v>579</v>
      </c>
      <c r="F7" s="234">
        <v>2</v>
      </c>
      <c r="G7" s="236">
        <v>432</v>
      </c>
      <c r="H7" s="238">
        <v>4</v>
      </c>
      <c r="I7" s="73">
        <f t="shared" si="0"/>
        <v>1728</v>
      </c>
      <c r="R7" s="236"/>
    </row>
    <row r="8" spans="1:18" ht="32.25" customHeight="1">
      <c r="A8" s="459"/>
      <c r="B8" s="386"/>
      <c r="C8" s="364"/>
      <c r="D8" s="71" t="s">
        <v>163</v>
      </c>
      <c r="E8" s="126" t="s">
        <v>580</v>
      </c>
      <c r="F8" s="234">
        <v>2</v>
      </c>
      <c r="G8" s="236">
        <v>360</v>
      </c>
      <c r="H8" s="238">
        <v>4</v>
      </c>
      <c r="I8" s="73">
        <f t="shared" si="0"/>
        <v>1440</v>
      </c>
    </row>
    <row r="9" spans="1:18" ht="80.25" customHeight="1">
      <c r="A9" s="459"/>
      <c r="B9" s="386"/>
      <c r="C9" s="364"/>
      <c r="D9" s="127" t="s">
        <v>164</v>
      </c>
      <c r="E9" s="126" t="s">
        <v>581</v>
      </c>
      <c r="F9" s="235">
        <v>17</v>
      </c>
      <c r="G9" s="236">
        <v>40</v>
      </c>
      <c r="H9" s="238">
        <v>4.5</v>
      </c>
      <c r="I9" s="73">
        <f t="shared" si="0"/>
        <v>180</v>
      </c>
    </row>
    <row r="10" spans="1:18" ht="63.95" customHeight="1">
      <c r="A10" s="459"/>
      <c r="B10" s="386"/>
      <c r="C10" s="364" t="s">
        <v>582</v>
      </c>
      <c r="D10" s="71" t="s">
        <v>165</v>
      </c>
      <c r="E10" s="126" t="s">
        <v>583</v>
      </c>
      <c r="F10" s="71">
        <v>14</v>
      </c>
      <c r="G10" s="236">
        <v>65</v>
      </c>
      <c r="H10" s="237">
        <v>4.5</v>
      </c>
      <c r="I10" s="73">
        <f t="shared" si="0"/>
        <v>292.5</v>
      </c>
    </row>
    <row r="11" spans="1:18" ht="57">
      <c r="A11" s="459"/>
      <c r="B11" s="386"/>
      <c r="C11" s="364"/>
      <c r="D11" s="71" t="s">
        <v>166</v>
      </c>
      <c r="E11" s="126" t="s">
        <v>584</v>
      </c>
      <c r="F11" s="71">
        <v>5</v>
      </c>
      <c r="G11" s="71">
        <v>185</v>
      </c>
      <c r="H11" s="73">
        <v>4</v>
      </c>
      <c r="I11" s="73">
        <f t="shared" si="0"/>
        <v>740</v>
      </c>
    </row>
    <row r="12" spans="1:18" ht="57">
      <c r="A12" s="459"/>
      <c r="B12" s="386"/>
      <c r="C12" s="364"/>
      <c r="D12" s="71" t="s">
        <v>167</v>
      </c>
      <c r="E12" s="126" t="s">
        <v>585</v>
      </c>
      <c r="F12" s="71">
        <v>4</v>
      </c>
      <c r="G12" s="71">
        <v>370</v>
      </c>
      <c r="H12" s="73">
        <v>4</v>
      </c>
      <c r="I12" s="73">
        <f t="shared" si="0"/>
        <v>1480</v>
      </c>
    </row>
    <row r="13" spans="1:18" ht="42.75">
      <c r="A13" s="459"/>
      <c r="B13" s="386"/>
      <c r="C13" s="364"/>
      <c r="D13" s="71" t="s">
        <v>204</v>
      </c>
      <c r="E13" s="129" t="s">
        <v>586</v>
      </c>
      <c r="F13" s="71">
        <v>6</v>
      </c>
      <c r="G13" s="71">
        <v>280</v>
      </c>
      <c r="H13" s="73">
        <v>4</v>
      </c>
      <c r="I13" s="73">
        <f t="shared" si="0"/>
        <v>1120</v>
      </c>
    </row>
    <row r="14" spans="1:18" ht="42.75">
      <c r="A14" s="459"/>
      <c r="B14" s="386"/>
      <c r="C14" s="364"/>
      <c r="D14" s="127" t="s">
        <v>218</v>
      </c>
      <c r="E14" s="130" t="s">
        <v>587</v>
      </c>
      <c r="F14" s="70"/>
      <c r="G14" s="127">
        <v>366</v>
      </c>
      <c r="H14" s="128">
        <v>4</v>
      </c>
      <c r="I14" s="73">
        <f t="shared" si="0"/>
        <v>1464</v>
      </c>
    </row>
    <row r="15" spans="1:18" ht="39.75" customHeight="1">
      <c r="A15" s="459"/>
      <c r="B15" s="386"/>
      <c r="C15" s="364" t="s">
        <v>588</v>
      </c>
      <c r="D15" s="71" t="s">
        <v>231</v>
      </c>
      <c r="E15" s="126" t="s">
        <v>589</v>
      </c>
      <c r="F15" s="71">
        <v>3</v>
      </c>
      <c r="G15" s="71">
        <v>1088</v>
      </c>
      <c r="H15" s="73">
        <v>4</v>
      </c>
      <c r="I15" s="73">
        <f t="shared" si="0"/>
        <v>4352</v>
      </c>
    </row>
    <row r="16" spans="1:18" ht="42.75">
      <c r="A16" s="459"/>
      <c r="B16" s="386"/>
      <c r="C16" s="364"/>
      <c r="D16" s="71" t="s">
        <v>249</v>
      </c>
      <c r="E16" s="126" t="s">
        <v>590</v>
      </c>
      <c r="F16" s="71">
        <v>3</v>
      </c>
      <c r="G16" s="71">
        <v>1068</v>
      </c>
      <c r="H16" s="73">
        <v>4</v>
      </c>
      <c r="I16" s="73">
        <f t="shared" si="0"/>
        <v>4272</v>
      </c>
    </row>
    <row r="17" spans="1:9" ht="42.75">
      <c r="A17" s="459"/>
      <c r="B17" s="386"/>
      <c r="C17" s="364"/>
      <c r="D17" s="71" t="s">
        <v>251</v>
      </c>
      <c r="E17" s="126" t="s">
        <v>591</v>
      </c>
      <c r="F17" s="71">
        <v>4</v>
      </c>
      <c r="G17" s="71">
        <v>640</v>
      </c>
      <c r="H17" s="73">
        <v>4</v>
      </c>
      <c r="I17" s="73">
        <f t="shared" si="0"/>
        <v>2560</v>
      </c>
    </row>
    <row r="18" spans="1:9" ht="99.75">
      <c r="A18" s="455"/>
      <c r="B18" s="387"/>
      <c r="C18" s="364"/>
      <c r="D18" s="71" t="s">
        <v>278</v>
      </c>
      <c r="E18" s="129" t="s">
        <v>592</v>
      </c>
      <c r="F18" s="71">
        <v>13</v>
      </c>
      <c r="G18" s="71">
        <v>576</v>
      </c>
      <c r="H18" s="73">
        <v>4.5</v>
      </c>
      <c r="I18" s="73">
        <f t="shared" si="0"/>
        <v>2592</v>
      </c>
    </row>
    <row r="19" spans="1:9" ht="15.75" customHeight="1">
      <c r="A19" s="357" t="s">
        <v>1005</v>
      </c>
      <c r="B19" s="358"/>
      <c r="C19" s="358"/>
      <c r="D19" s="358"/>
      <c r="E19" s="358"/>
      <c r="F19" s="74">
        <f>SUM(F15:F18)</f>
        <v>23</v>
      </c>
      <c r="G19" s="74">
        <f>SUM(G15:G18)</f>
        <v>3372</v>
      </c>
      <c r="H19" s="74"/>
      <c r="I19" s="75">
        <f>SUM(I4:I18)</f>
        <v>26308.5</v>
      </c>
    </row>
    <row r="20" spans="1:9">
      <c r="A20" s="70"/>
      <c r="B20" s="70"/>
      <c r="C20" s="70"/>
      <c r="D20" s="70"/>
      <c r="E20" s="70"/>
      <c r="F20" s="70"/>
      <c r="G20" s="70"/>
      <c r="H20" s="70"/>
      <c r="I20" s="70"/>
    </row>
    <row r="21" spans="1:9" ht="15.75" customHeight="1">
      <c r="A21" s="359" t="s">
        <v>1006</v>
      </c>
      <c r="B21" s="360"/>
      <c r="C21" s="360"/>
      <c r="D21" s="360"/>
      <c r="E21" s="360"/>
      <c r="F21" s="76">
        <f>SUM(F15:F18)</f>
        <v>23</v>
      </c>
      <c r="G21" s="76">
        <f>SUM(G15:G18)</f>
        <v>3372</v>
      </c>
      <c r="H21" s="76"/>
      <c r="I21" s="77">
        <f>I19</f>
        <v>26308.5</v>
      </c>
    </row>
    <row r="22" spans="1:9">
      <c r="A22" s="70"/>
      <c r="B22" s="70"/>
      <c r="C22" s="70"/>
      <c r="D22" s="70"/>
      <c r="E22" s="70"/>
      <c r="F22" s="70"/>
      <c r="G22" s="70"/>
      <c r="H22" s="70"/>
      <c r="I22" s="70"/>
    </row>
    <row r="23" spans="1:9" ht="15">
      <c r="A23" s="70"/>
      <c r="B23" s="70"/>
      <c r="C23" s="70"/>
      <c r="D23" s="70"/>
      <c r="E23" s="70"/>
      <c r="F23" s="361" t="s">
        <v>170</v>
      </c>
      <c r="G23" s="361"/>
      <c r="H23" s="361"/>
      <c r="I23" s="78">
        <f>I19+I21</f>
        <v>52617</v>
      </c>
    </row>
  </sheetData>
  <mergeCells count="18">
    <mergeCell ref="A1:I1"/>
    <mergeCell ref="A2:A3"/>
    <mergeCell ref="B2:B3"/>
    <mergeCell ref="C2:C3"/>
    <mergeCell ref="D2:D3"/>
    <mergeCell ref="E2:E3"/>
    <mergeCell ref="F2:F3"/>
    <mergeCell ref="G2:G3"/>
    <mergeCell ref="H2:H3"/>
    <mergeCell ref="I2:I3"/>
    <mergeCell ref="C4:C9"/>
    <mergeCell ref="A19:E19"/>
    <mergeCell ref="A21:E21"/>
    <mergeCell ref="F23:H23"/>
    <mergeCell ref="C10:C14"/>
    <mergeCell ref="C15:C18"/>
    <mergeCell ref="B4:B18"/>
    <mergeCell ref="A4:A18"/>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75" zoomScaleNormal="75" workbookViewId="0">
      <selection activeCell="A4" sqref="A4:A9"/>
    </sheetView>
  </sheetViews>
  <sheetFormatPr defaultRowHeight="14.25"/>
  <cols>
    <col min="1" max="4" width="10.5" customWidth="1"/>
    <col min="5" max="5" width="60.75" customWidth="1"/>
    <col min="6" max="8" width="10.5" customWidth="1"/>
    <col min="9" max="9" width="16.75" customWidth="1"/>
    <col min="10" max="1025" width="10.5" customWidth="1"/>
  </cols>
  <sheetData>
    <row r="1" spans="1:9">
      <c r="A1" s="312"/>
      <c r="B1" s="312"/>
      <c r="C1" s="312"/>
      <c r="D1" s="312"/>
      <c r="E1" s="312"/>
      <c r="F1" s="312"/>
      <c r="G1" s="312"/>
      <c r="H1" s="312"/>
      <c r="I1" s="312"/>
    </row>
    <row r="2" spans="1:9" ht="28.15" customHeight="1">
      <c r="A2" s="311" t="s">
        <v>1</v>
      </c>
      <c r="B2" s="311" t="s">
        <v>2</v>
      </c>
      <c r="C2" s="311" t="s">
        <v>3</v>
      </c>
      <c r="D2" s="311" t="s">
        <v>153</v>
      </c>
      <c r="E2" s="311" t="s">
        <v>154</v>
      </c>
      <c r="F2" s="311" t="s">
        <v>155</v>
      </c>
      <c r="G2" s="311" t="s">
        <v>156</v>
      </c>
      <c r="H2" s="311" t="s">
        <v>157</v>
      </c>
      <c r="I2" s="311" t="s">
        <v>158</v>
      </c>
    </row>
    <row r="3" spans="1:9" ht="37.35" customHeight="1">
      <c r="A3" s="311"/>
      <c r="B3" s="311"/>
      <c r="C3" s="311"/>
      <c r="D3" s="311"/>
      <c r="E3" s="311"/>
      <c r="F3" s="311"/>
      <c r="G3" s="311"/>
      <c r="H3" s="311"/>
      <c r="I3" s="311"/>
    </row>
    <row r="4" spans="1:9" ht="36.75" customHeight="1">
      <c r="A4" s="337">
        <v>34</v>
      </c>
      <c r="B4" s="313">
        <v>36</v>
      </c>
      <c r="C4" s="313" t="s">
        <v>69</v>
      </c>
      <c r="D4" s="5" t="s">
        <v>159</v>
      </c>
      <c r="E4" s="17" t="s">
        <v>593</v>
      </c>
      <c r="F4" s="5">
        <v>15</v>
      </c>
      <c r="G4" s="5">
        <v>248</v>
      </c>
      <c r="H4" s="7">
        <v>8.75</v>
      </c>
      <c r="I4" s="7">
        <f>G4*H4</f>
        <v>2170</v>
      </c>
    </row>
    <row r="5" spans="1:9" ht="24.75" customHeight="1">
      <c r="A5" s="337"/>
      <c r="B5" s="313"/>
      <c r="C5" s="313"/>
      <c r="D5" s="5" t="s">
        <v>160</v>
      </c>
      <c r="E5" s="17" t="s">
        <v>594</v>
      </c>
      <c r="F5" s="5">
        <v>17</v>
      </c>
      <c r="G5" s="5">
        <v>356</v>
      </c>
      <c r="H5" s="7">
        <v>8.75</v>
      </c>
      <c r="I5" s="210">
        <f t="shared" ref="I5:I9" si="0">G5*H5</f>
        <v>3115</v>
      </c>
    </row>
    <row r="6" spans="1:9" ht="24.75" customHeight="1">
      <c r="A6" s="337"/>
      <c r="B6" s="313"/>
      <c r="C6" s="313"/>
      <c r="D6" s="5" t="s">
        <v>161</v>
      </c>
      <c r="E6" s="17" t="s">
        <v>595</v>
      </c>
      <c r="F6" s="5">
        <v>10</v>
      </c>
      <c r="G6" s="5">
        <v>240</v>
      </c>
      <c r="H6" s="7">
        <v>8.75</v>
      </c>
      <c r="I6" s="210">
        <f t="shared" si="0"/>
        <v>2100</v>
      </c>
    </row>
    <row r="7" spans="1:9" ht="27" customHeight="1">
      <c r="A7" s="337"/>
      <c r="B7" s="313"/>
      <c r="C7" s="313"/>
      <c r="D7" s="5" t="s">
        <v>162</v>
      </c>
      <c r="E7" s="17" t="s">
        <v>596</v>
      </c>
      <c r="F7" s="5">
        <v>59</v>
      </c>
      <c r="G7" s="5">
        <v>90</v>
      </c>
      <c r="H7" s="7">
        <v>17.5</v>
      </c>
      <c r="I7" s="210">
        <f t="shared" si="0"/>
        <v>1575</v>
      </c>
    </row>
    <row r="8" spans="1:9" ht="26.25" customHeight="1">
      <c r="A8" s="337"/>
      <c r="B8" s="313"/>
      <c r="C8" s="313"/>
      <c r="D8" s="5" t="s">
        <v>163</v>
      </c>
      <c r="E8" s="17" t="s">
        <v>597</v>
      </c>
      <c r="F8" s="5">
        <v>2</v>
      </c>
      <c r="G8" s="5">
        <v>248</v>
      </c>
      <c r="H8" s="7">
        <v>8.75</v>
      </c>
      <c r="I8" s="210">
        <f t="shared" si="0"/>
        <v>2170</v>
      </c>
    </row>
    <row r="9" spans="1:9" ht="28.5" customHeight="1">
      <c r="A9" s="337"/>
      <c r="B9" s="313"/>
      <c r="C9" s="313"/>
      <c r="D9" s="5" t="s">
        <v>164</v>
      </c>
      <c r="E9" s="17" t="s">
        <v>598</v>
      </c>
      <c r="F9" s="5">
        <v>7</v>
      </c>
      <c r="G9" s="5">
        <v>200</v>
      </c>
      <c r="H9" s="7">
        <v>8.75</v>
      </c>
      <c r="I9" s="210">
        <f t="shared" si="0"/>
        <v>1750</v>
      </c>
    </row>
    <row r="10" spans="1:9" ht="27" customHeight="1">
      <c r="A10" s="351" t="s">
        <v>1007</v>
      </c>
      <c r="B10" s="308"/>
      <c r="C10" s="308"/>
      <c r="D10" s="308"/>
      <c r="E10" s="308"/>
      <c r="F10" s="9">
        <f>SUM(F4:F9)</f>
        <v>110</v>
      </c>
      <c r="G10" s="9">
        <f>SUM(G4:G9)</f>
        <v>1382</v>
      </c>
      <c r="H10" s="46"/>
      <c r="I10" s="46">
        <f>SUM(I4:I9)</f>
        <v>12880</v>
      </c>
    </row>
    <row r="12" spans="1:9" ht="27" customHeight="1">
      <c r="A12" s="352" t="s">
        <v>1008</v>
      </c>
      <c r="B12" s="309"/>
      <c r="C12" s="309"/>
      <c r="D12" s="309"/>
      <c r="E12" s="309"/>
      <c r="F12" s="13">
        <f>SUM(F4:F9)</f>
        <v>110</v>
      </c>
      <c r="G12" s="13">
        <f>SUM(G4:G9)</f>
        <v>1382</v>
      </c>
      <c r="H12" s="47"/>
      <c r="I12" s="47">
        <f>I10</f>
        <v>12880</v>
      </c>
    </row>
    <row r="14" spans="1:9" ht="15">
      <c r="F14" s="310" t="s">
        <v>170</v>
      </c>
      <c r="G14" s="310"/>
      <c r="H14" s="310"/>
      <c r="I14" s="15">
        <f>I10+I12</f>
        <v>25760</v>
      </c>
    </row>
  </sheetData>
  <mergeCells count="16">
    <mergeCell ref="A1:I1"/>
    <mergeCell ref="I2:I3"/>
    <mergeCell ref="A4:A9"/>
    <mergeCell ref="B4:B9"/>
    <mergeCell ref="C4:C9"/>
    <mergeCell ref="A2:A3"/>
    <mergeCell ref="B2:B3"/>
    <mergeCell ref="C2:C3"/>
    <mergeCell ref="D2:D3"/>
    <mergeCell ref="E2:E3"/>
    <mergeCell ref="A10:E10"/>
    <mergeCell ref="A12:E12"/>
    <mergeCell ref="F14:H1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75" zoomScaleNormal="75" workbookViewId="0">
      <selection activeCell="A4" sqref="A4:A12"/>
    </sheetView>
  </sheetViews>
  <sheetFormatPr defaultRowHeight="14.25"/>
  <cols>
    <col min="1" max="4" width="10.5" customWidth="1"/>
    <col min="5" max="5" width="69.125" customWidth="1"/>
    <col min="6" max="8" width="10.5" customWidth="1"/>
    <col min="9" max="9" width="14.125" bestFit="1" customWidth="1"/>
    <col min="10"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34.5" customHeight="1">
      <c r="A4" s="337">
        <v>35</v>
      </c>
      <c r="B4" s="313">
        <v>37</v>
      </c>
      <c r="C4" s="313" t="s">
        <v>71</v>
      </c>
      <c r="D4" s="5" t="s">
        <v>159</v>
      </c>
      <c r="E4" s="131" t="s">
        <v>599</v>
      </c>
      <c r="F4" s="132">
        <v>27</v>
      </c>
      <c r="G4" s="132">
        <v>64</v>
      </c>
      <c r="H4" s="124">
        <v>12</v>
      </c>
      <c r="I4" s="133">
        <f>H4*G4</f>
        <v>768</v>
      </c>
      <c r="K4" s="28"/>
    </row>
    <row r="5" spans="1:11" ht="30" customHeight="1">
      <c r="A5" s="337"/>
      <c r="B5" s="313"/>
      <c r="C5" s="313"/>
      <c r="D5" s="5" t="s">
        <v>160</v>
      </c>
      <c r="E5" s="134" t="s">
        <v>600</v>
      </c>
      <c r="F5" s="132">
        <v>3</v>
      </c>
      <c r="G5" s="132">
        <v>180</v>
      </c>
      <c r="H5" s="124">
        <v>12</v>
      </c>
      <c r="I5" s="133">
        <f t="shared" ref="I5:I12" si="0">H5*G5</f>
        <v>2160</v>
      </c>
    </row>
    <row r="6" spans="1:11" ht="39.75" customHeight="1">
      <c r="A6" s="337"/>
      <c r="B6" s="313"/>
      <c r="C6" s="313"/>
      <c r="D6" s="5" t="s">
        <v>161</v>
      </c>
      <c r="E6" s="134" t="s">
        <v>601</v>
      </c>
      <c r="F6" s="132">
        <v>6</v>
      </c>
      <c r="G6" s="132">
        <v>190</v>
      </c>
      <c r="H6" s="124">
        <v>12</v>
      </c>
      <c r="I6" s="133">
        <f t="shared" si="0"/>
        <v>2280</v>
      </c>
    </row>
    <row r="7" spans="1:11" ht="30.75" customHeight="1">
      <c r="A7" s="337"/>
      <c r="B7" s="313"/>
      <c r="C7" s="313"/>
      <c r="D7" s="5" t="s">
        <v>162</v>
      </c>
      <c r="E7" s="134" t="s">
        <v>602</v>
      </c>
      <c r="F7" s="132">
        <v>2</v>
      </c>
      <c r="G7" s="132">
        <v>290</v>
      </c>
      <c r="H7" s="124">
        <v>12</v>
      </c>
      <c r="I7" s="133">
        <f t="shared" si="0"/>
        <v>3480</v>
      </c>
    </row>
    <row r="8" spans="1:11" ht="33" customHeight="1">
      <c r="A8" s="337"/>
      <c r="B8" s="313"/>
      <c r="C8" s="313"/>
      <c r="D8" s="5" t="s">
        <v>163</v>
      </c>
      <c r="E8" s="134" t="s">
        <v>1098</v>
      </c>
      <c r="F8" s="132">
        <v>10</v>
      </c>
      <c r="G8" s="132">
        <v>140</v>
      </c>
      <c r="H8" s="124">
        <v>12</v>
      </c>
      <c r="I8" s="133">
        <f t="shared" si="0"/>
        <v>1680</v>
      </c>
    </row>
    <row r="9" spans="1:11" ht="32.25" customHeight="1">
      <c r="A9" s="337"/>
      <c r="B9" s="313"/>
      <c r="C9" s="313"/>
      <c r="D9" s="5" t="s">
        <v>164</v>
      </c>
      <c r="E9" s="134" t="s">
        <v>1099</v>
      </c>
      <c r="F9" s="132">
        <v>4</v>
      </c>
      <c r="G9" s="132">
        <v>120</v>
      </c>
      <c r="H9" s="124">
        <v>12</v>
      </c>
      <c r="I9" s="133">
        <f t="shared" si="0"/>
        <v>1440</v>
      </c>
    </row>
    <row r="10" spans="1:11" ht="35.25" customHeight="1">
      <c r="A10" s="337"/>
      <c r="B10" s="313"/>
      <c r="C10" s="313"/>
      <c r="D10" s="5" t="s">
        <v>165</v>
      </c>
      <c r="E10" s="134" t="s">
        <v>1100</v>
      </c>
      <c r="F10" s="132">
        <v>15</v>
      </c>
      <c r="G10" s="132">
        <v>270</v>
      </c>
      <c r="H10" s="124">
        <v>12</v>
      </c>
      <c r="I10" s="133">
        <f t="shared" si="0"/>
        <v>3240</v>
      </c>
    </row>
    <row r="11" spans="1:11" ht="34.5" customHeight="1">
      <c r="A11" s="337"/>
      <c r="B11" s="313"/>
      <c r="C11" s="313"/>
      <c r="D11" s="5" t="s">
        <v>166</v>
      </c>
      <c r="E11" s="134" t="s">
        <v>1101</v>
      </c>
      <c r="F11" s="132">
        <v>7</v>
      </c>
      <c r="G11" s="132">
        <v>320</v>
      </c>
      <c r="H11" s="124">
        <v>12</v>
      </c>
      <c r="I11" s="133">
        <f t="shared" si="0"/>
        <v>3840</v>
      </c>
    </row>
    <row r="12" spans="1:11" ht="33" customHeight="1">
      <c r="A12" s="337"/>
      <c r="B12" s="313"/>
      <c r="C12" s="313"/>
      <c r="D12" s="5" t="s">
        <v>167</v>
      </c>
      <c r="E12" s="134" t="s">
        <v>1102</v>
      </c>
      <c r="F12" s="132">
        <v>15</v>
      </c>
      <c r="G12" s="132">
        <v>280</v>
      </c>
      <c r="H12" s="124">
        <v>12</v>
      </c>
      <c r="I12" s="133">
        <f t="shared" si="0"/>
        <v>3360</v>
      </c>
    </row>
    <row r="13" spans="1:11" ht="25.5" customHeight="1">
      <c r="A13" s="351" t="s">
        <v>1009</v>
      </c>
      <c r="B13" s="308"/>
      <c r="C13" s="308"/>
      <c r="D13" s="308"/>
      <c r="E13" s="308"/>
      <c r="F13" s="9">
        <f>SUM(F4:F12)</f>
        <v>89</v>
      </c>
      <c r="G13" s="9">
        <f>SUM(G4:G12)</f>
        <v>1854</v>
      </c>
      <c r="H13" s="124"/>
      <c r="I13" s="136">
        <f>SUM(I4:I12)</f>
        <v>22248</v>
      </c>
    </row>
    <row r="14" spans="1:11">
      <c r="I14" s="135"/>
    </row>
    <row r="15" spans="1:11" ht="25.5" customHeight="1">
      <c r="A15" s="352" t="s">
        <v>1010</v>
      </c>
      <c r="B15" s="309"/>
      <c r="C15" s="309"/>
      <c r="D15" s="309"/>
      <c r="E15" s="309"/>
      <c r="F15" s="13">
        <f>SUM(F4:F12)</f>
        <v>89</v>
      </c>
      <c r="G15" s="13">
        <f>SUM(G4:G12)</f>
        <v>1854</v>
      </c>
      <c r="H15" s="124"/>
      <c r="I15" s="136">
        <f>I13</f>
        <v>22248</v>
      </c>
    </row>
    <row r="16" spans="1:11">
      <c r="I16" s="135"/>
    </row>
    <row r="17" spans="6:9" ht="15">
      <c r="F17" s="310" t="s">
        <v>170</v>
      </c>
      <c r="G17" s="310"/>
      <c r="H17" s="310"/>
      <c r="I17" s="136">
        <f>I13+I15</f>
        <v>44496</v>
      </c>
    </row>
  </sheetData>
  <mergeCells count="16">
    <mergeCell ref="A1:I1"/>
    <mergeCell ref="I2:I3"/>
    <mergeCell ref="A4:A12"/>
    <mergeCell ref="B4:B12"/>
    <mergeCell ref="C4:C12"/>
    <mergeCell ref="A2:A3"/>
    <mergeCell ref="B2:B3"/>
    <mergeCell ref="C2:C3"/>
    <mergeCell ref="D2:D3"/>
    <mergeCell ref="E2:E3"/>
    <mergeCell ref="A13:E13"/>
    <mergeCell ref="A15:E15"/>
    <mergeCell ref="F17:H17"/>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75" zoomScaleNormal="75" workbookViewId="0">
      <selection activeCell="E27" sqref="E27"/>
    </sheetView>
  </sheetViews>
  <sheetFormatPr defaultRowHeight="14.25"/>
  <cols>
    <col min="1" max="4" width="10.5" customWidth="1"/>
    <col min="5" max="5" width="67.625" customWidth="1"/>
    <col min="6" max="8" width="10.5" customWidth="1"/>
    <col min="9" max="9" width="16.375" customWidth="1"/>
    <col min="10"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38.25" customHeight="1">
      <c r="A4" s="337">
        <v>36</v>
      </c>
      <c r="B4" s="313">
        <v>38</v>
      </c>
      <c r="C4" s="313" t="s">
        <v>73</v>
      </c>
      <c r="D4" s="5" t="s">
        <v>159</v>
      </c>
      <c r="E4" s="137" t="s">
        <v>603</v>
      </c>
      <c r="F4" s="138">
        <v>14</v>
      </c>
      <c r="G4" s="138">
        <v>180</v>
      </c>
      <c r="H4" s="7">
        <v>8.6999999999999993</v>
      </c>
      <c r="I4" s="139">
        <f>G4*H4</f>
        <v>1565.9999999999998</v>
      </c>
      <c r="K4" s="28">
        <f>H4/2.52*2</f>
        <v>6.9047619047619042</v>
      </c>
    </row>
    <row r="5" spans="1:11" ht="39" customHeight="1">
      <c r="A5" s="337"/>
      <c r="B5" s="313"/>
      <c r="C5" s="313"/>
      <c r="D5" s="5" t="s">
        <v>160</v>
      </c>
      <c r="E5" s="140" t="s">
        <v>604</v>
      </c>
      <c r="F5" s="141">
        <v>14</v>
      </c>
      <c r="G5" s="141">
        <v>353</v>
      </c>
      <c r="H5" s="253">
        <v>8.6999999999999993</v>
      </c>
      <c r="I5" s="139">
        <f t="shared" ref="I5:I17" si="0">G5*H5</f>
        <v>3071.1</v>
      </c>
    </row>
    <row r="6" spans="1:11" ht="29.25" customHeight="1">
      <c r="A6" s="337"/>
      <c r="B6" s="313"/>
      <c r="C6" s="313"/>
      <c r="D6" s="5" t="s">
        <v>161</v>
      </c>
      <c r="E6" s="140" t="s">
        <v>605</v>
      </c>
      <c r="F6" s="141">
        <v>3</v>
      </c>
      <c r="G6" s="141">
        <v>210</v>
      </c>
      <c r="H6" s="253">
        <v>8.6999999999999993</v>
      </c>
      <c r="I6" s="139">
        <f t="shared" si="0"/>
        <v>1826.9999999999998</v>
      </c>
    </row>
    <row r="7" spans="1:11" ht="40.5" customHeight="1">
      <c r="A7" s="337"/>
      <c r="B7" s="313"/>
      <c r="C7" s="313"/>
      <c r="D7" s="5" t="s">
        <v>162</v>
      </c>
      <c r="E7" s="142" t="s">
        <v>606</v>
      </c>
      <c r="F7" s="141">
        <v>15</v>
      </c>
      <c r="G7" s="141">
        <v>435</v>
      </c>
      <c r="H7" s="253">
        <v>8.6999999999999993</v>
      </c>
      <c r="I7" s="139">
        <f t="shared" si="0"/>
        <v>3784.4999999999995</v>
      </c>
    </row>
    <row r="8" spans="1:11" ht="36.75" customHeight="1">
      <c r="A8" s="337"/>
      <c r="B8" s="313"/>
      <c r="C8" s="313"/>
      <c r="D8" s="5" t="s">
        <v>163</v>
      </c>
      <c r="E8" s="140" t="s">
        <v>607</v>
      </c>
      <c r="F8" s="141">
        <v>14</v>
      </c>
      <c r="G8" s="141">
        <v>295</v>
      </c>
      <c r="H8" s="253">
        <v>8.6999999999999993</v>
      </c>
      <c r="I8" s="139">
        <f t="shared" si="0"/>
        <v>2566.5</v>
      </c>
    </row>
    <row r="9" spans="1:11" ht="30" customHeight="1">
      <c r="A9" s="337"/>
      <c r="B9" s="313"/>
      <c r="C9" s="313"/>
      <c r="D9" s="5" t="s">
        <v>164</v>
      </c>
      <c r="E9" s="140" t="s">
        <v>608</v>
      </c>
      <c r="F9" s="141">
        <v>9</v>
      </c>
      <c r="G9" s="141">
        <v>210</v>
      </c>
      <c r="H9" s="253">
        <v>8.6999999999999993</v>
      </c>
      <c r="I9" s="139">
        <f t="shared" si="0"/>
        <v>1826.9999999999998</v>
      </c>
    </row>
    <row r="10" spans="1:11" ht="28.5" customHeight="1">
      <c r="A10" s="337"/>
      <c r="B10" s="313"/>
      <c r="C10" s="313"/>
      <c r="D10" s="5" t="s">
        <v>165</v>
      </c>
      <c r="E10" s="140" t="s">
        <v>609</v>
      </c>
      <c r="F10" s="141">
        <v>6</v>
      </c>
      <c r="G10" s="141">
        <v>752</v>
      </c>
      <c r="H10" s="253">
        <v>8.6999999999999993</v>
      </c>
      <c r="I10" s="139">
        <f t="shared" si="0"/>
        <v>6542.4</v>
      </c>
    </row>
    <row r="11" spans="1:11" ht="21.75" customHeight="1">
      <c r="A11" s="337"/>
      <c r="B11" s="313"/>
      <c r="C11" s="313"/>
      <c r="D11" s="5" t="s">
        <v>166</v>
      </c>
      <c r="E11" s="140" t="s">
        <v>610</v>
      </c>
      <c r="F11" s="141">
        <v>2</v>
      </c>
      <c r="G11" s="141">
        <v>105</v>
      </c>
      <c r="H11" s="253">
        <v>8.6999999999999993</v>
      </c>
      <c r="I11" s="139">
        <f t="shared" si="0"/>
        <v>913.49999999999989</v>
      </c>
    </row>
    <row r="12" spans="1:11" ht="20.25" customHeight="1">
      <c r="A12" s="337"/>
      <c r="B12" s="313"/>
      <c r="C12" s="313"/>
      <c r="D12" s="5" t="s">
        <v>167</v>
      </c>
      <c r="E12" s="140" t="s">
        <v>611</v>
      </c>
      <c r="F12" s="141">
        <v>6</v>
      </c>
      <c r="G12" s="141">
        <v>410</v>
      </c>
      <c r="H12" s="253">
        <v>8.6999999999999993</v>
      </c>
      <c r="I12" s="139">
        <f t="shared" si="0"/>
        <v>3566.9999999999995</v>
      </c>
    </row>
    <row r="13" spans="1:11" ht="28.5" customHeight="1">
      <c r="A13" s="337"/>
      <c r="B13" s="313"/>
      <c r="C13" s="313"/>
      <c r="D13" s="5" t="s">
        <v>204</v>
      </c>
      <c r="E13" s="140" t="s">
        <v>612</v>
      </c>
      <c r="F13" s="141">
        <v>2</v>
      </c>
      <c r="G13" s="141">
        <v>365</v>
      </c>
      <c r="H13" s="253">
        <v>8.6999999999999993</v>
      </c>
      <c r="I13" s="139">
        <f t="shared" si="0"/>
        <v>3175.4999999999995</v>
      </c>
    </row>
    <row r="14" spans="1:11" ht="24.75" customHeight="1">
      <c r="A14" s="337"/>
      <c r="B14" s="313"/>
      <c r="C14" s="313"/>
      <c r="D14" s="5" t="s">
        <v>218</v>
      </c>
      <c r="E14" s="140" t="s">
        <v>613</v>
      </c>
      <c r="F14" s="141">
        <v>9</v>
      </c>
      <c r="G14" s="141">
        <v>250</v>
      </c>
      <c r="H14" s="253">
        <v>8.6999999999999993</v>
      </c>
      <c r="I14" s="139">
        <f t="shared" si="0"/>
        <v>2175</v>
      </c>
    </row>
    <row r="15" spans="1:11" ht="21.75" customHeight="1">
      <c r="A15" s="337"/>
      <c r="B15" s="313"/>
      <c r="C15" s="313"/>
      <c r="D15" s="5" t="s">
        <v>231</v>
      </c>
      <c r="E15" s="140" t="s">
        <v>614</v>
      </c>
      <c r="F15" s="141">
        <v>8</v>
      </c>
      <c r="G15" s="141">
        <v>230</v>
      </c>
      <c r="H15" s="253">
        <v>8.6999999999999993</v>
      </c>
      <c r="I15" s="139">
        <f t="shared" si="0"/>
        <v>2000.9999999999998</v>
      </c>
    </row>
    <row r="16" spans="1:11" ht="40.5" customHeight="1">
      <c r="A16" s="337"/>
      <c r="B16" s="313"/>
      <c r="C16" s="313"/>
      <c r="D16" s="5" t="s">
        <v>249</v>
      </c>
      <c r="E16" s="140" t="s">
        <v>615</v>
      </c>
      <c r="F16" s="141">
        <v>34</v>
      </c>
      <c r="G16" s="141">
        <v>50</v>
      </c>
      <c r="H16" s="253">
        <v>8.6999999999999993</v>
      </c>
      <c r="I16" s="139">
        <f t="shared" si="0"/>
        <v>434.99999999999994</v>
      </c>
    </row>
    <row r="17" spans="1:9" ht="25.5" customHeight="1">
      <c r="A17" s="337"/>
      <c r="B17" s="313"/>
      <c r="C17" s="313"/>
      <c r="D17" s="5" t="s">
        <v>251</v>
      </c>
      <c r="E17" s="140" t="s">
        <v>616</v>
      </c>
      <c r="F17" s="141">
        <v>5</v>
      </c>
      <c r="G17" s="141">
        <v>240</v>
      </c>
      <c r="H17" s="253">
        <v>8.6999999999999993</v>
      </c>
      <c r="I17" s="139">
        <f t="shared" si="0"/>
        <v>2088</v>
      </c>
    </row>
    <row r="18" spans="1:9" ht="27" customHeight="1">
      <c r="A18" s="351" t="s">
        <v>1011</v>
      </c>
      <c r="B18" s="308"/>
      <c r="C18" s="308"/>
      <c r="D18" s="308"/>
      <c r="E18" s="308"/>
      <c r="F18" s="9">
        <f>SUM(F4:F17)</f>
        <v>141</v>
      </c>
      <c r="G18" s="9">
        <f>SUM(G4:G17)</f>
        <v>4085</v>
      </c>
      <c r="H18" s="9"/>
      <c r="I18" s="46">
        <f>SUM(I4:I17)</f>
        <v>35539.5</v>
      </c>
    </row>
    <row r="20" spans="1:9" ht="27" customHeight="1">
      <c r="A20" s="352" t="s">
        <v>1012</v>
      </c>
      <c r="B20" s="309"/>
      <c r="C20" s="309"/>
      <c r="D20" s="309"/>
      <c r="E20" s="309"/>
      <c r="F20" s="13">
        <f>SUM(F4:F17)</f>
        <v>141</v>
      </c>
      <c r="G20" s="13">
        <f>SUM(G4:G17)</f>
        <v>4085</v>
      </c>
      <c r="H20" s="13"/>
      <c r="I20" s="47">
        <f>I18</f>
        <v>35539.5</v>
      </c>
    </row>
    <row r="22" spans="1:9" ht="15">
      <c r="F22" s="310" t="s">
        <v>170</v>
      </c>
      <c r="G22" s="310"/>
      <c r="H22" s="310"/>
      <c r="I22" s="15">
        <f>I18+I20</f>
        <v>71079</v>
      </c>
    </row>
  </sheetData>
  <mergeCells count="16">
    <mergeCell ref="A1:I1"/>
    <mergeCell ref="I2:I3"/>
    <mergeCell ref="A4:A17"/>
    <mergeCell ref="B4:B17"/>
    <mergeCell ref="C4:C17"/>
    <mergeCell ref="A2:A3"/>
    <mergeCell ref="B2:B3"/>
    <mergeCell ref="C2:C3"/>
    <mergeCell ref="D2:D3"/>
    <mergeCell ref="E2:E3"/>
    <mergeCell ref="A18:E18"/>
    <mergeCell ref="A20:E20"/>
    <mergeCell ref="F22:H22"/>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75" zoomScaleNormal="75" workbookViewId="0">
      <selection activeCell="J1" sqref="A1:XFD20"/>
    </sheetView>
  </sheetViews>
  <sheetFormatPr defaultRowHeight="14.25"/>
  <cols>
    <col min="1" max="4" width="10.5" customWidth="1"/>
    <col min="5" max="5" width="69.625" customWidth="1"/>
    <col min="6" max="8" width="10.5" customWidth="1"/>
    <col min="9" max="9" width="16.25" customWidth="1"/>
    <col min="10" max="1025" width="10.5" customWidth="1"/>
  </cols>
  <sheetData>
    <row r="1" spans="1:9">
      <c r="A1" s="365"/>
      <c r="B1" s="365"/>
      <c r="C1" s="365"/>
      <c r="D1" s="365"/>
      <c r="E1" s="365"/>
      <c r="F1" s="365"/>
      <c r="G1" s="365"/>
      <c r="H1" s="365"/>
      <c r="I1" s="365"/>
    </row>
    <row r="2" spans="1:9" ht="24.6" customHeight="1">
      <c r="A2" s="362" t="s">
        <v>1</v>
      </c>
      <c r="B2" s="362" t="s">
        <v>2</v>
      </c>
      <c r="C2" s="362" t="s">
        <v>3</v>
      </c>
      <c r="D2" s="362" t="s">
        <v>153</v>
      </c>
      <c r="E2" s="362" t="s">
        <v>154</v>
      </c>
      <c r="F2" s="362" t="s">
        <v>155</v>
      </c>
      <c r="G2" s="362" t="s">
        <v>156</v>
      </c>
      <c r="H2" s="362" t="s">
        <v>157</v>
      </c>
      <c r="I2" s="362" t="s">
        <v>158</v>
      </c>
    </row>
    <row r="3" spans="1:9" ht="27.4" customHeight="1">
      <c r="A3" s="362"/>
      <c r="B3" s="362"/>
      <c r="C3" s="362"/>
      <c r="D3" s="362"/>
      <c r="E3" s="362"/>
      <c r="F3" s="362"/>
      <c r="G3" s="362"/>
      <c r="H3" s="362"/>
      <c r="I3" s="362"/>
    </row>
    <row r="4" spans="1:9" ht="40.5" customHeight="1">
      <c r="A4" s="363">
        <v>37</v>
      </c>
      <c r="B4" s="364">
        <v>39</v>
      </c>
      <c r="C4" s="364" t="s">
        <v>75</v>
      </c>
      <c r="D4" s="71" t="s">
        <v>159</v>
      </c>
      <c r="E4" s="111" t="s">
        <v>617</v>
      </c>
      <c r="F4" s="71">
        <v>13</v>
      </c>
      <c r="G4" s="71">
        <v>216</v>
      </c>
      <c r="H4" s="73">
        <v>5</v>
      </c>
      <c r="I4" s="73">
        <f>G4*H4</f>
        <v>1080</v>
      </c>
    </row>
    <row r="5" spans="1:9" ht="41.25" customHeight="1">
      <c r="A5" s="363"/>
      <c r="B5" s="364"/>
      <c r="C5" s="364"/>
      <c r="D5" s="71" t="s">
        <v>160</v>
      </c>
      <c r="E5" s="111" t="s">
        <v>618</v>
      </c>
      <c r="F5" s="71">
        <v>2</v>
      </c>
      <c r="G5" s="71">
        <v>184</v>
      </c>
      <c r="H5" s="73">
        <v>5</v>
      </c>
      <c r="I5" s="73">
        <f t="shared" ref="I5:I16" si="0">G5*H5</f>
        <v>920</v>
      </c>
    </row>
    <row r="6" spans="1:9" ht="46.5" customHeight="1">
      <c r="A6" s="363"/>
      <c r="B6" s="364"/>
      <c r="C6" s="364"/>
      <c r="D6" s="71" t="s">
        <v>161</v>
      </c>
      <c r="E6" s="111" t="s">
        <v>619</v>
      </c>
      <c r="F6" s="71">
        <v>10</v>
      </c>
      <c r="G6" s="71">
        <v>280</v>
      </c>
      <c r="H6" s="73">
        <v>5</v>
      </c>
      <c r="I6" s="73">
        <f t="shared" si="0"/>
        <v>1400</v>
      </c>
    </row>
    <row r="7" spans="1:9" ht="36" customHeight="1">
      <c r="A7" s="363"/>
      <c r="B7" s="364"/>
      <c r="C7" s="364"/>
      <c r="D7" s="71" t="s">
        <v>162</v>
      </c>
      <c r="E7" s="111" t="s">
        <v>620</v>
      </c>
      <c r="F7" s="71">
        <v>3</v>
      </c>
      <c r="G7" s="71">
        <v>336</v>
      </c>
      <c r="H7" s="73">
        <v>5</v>
      </c>
      <c r="I7" s="73">
        <f t="shared" si="0"/>
        <v>1680</v>
      </c>
    </row>
    <row r="8" spans="1:9" ht="39" customHeight="1">
      <c r="A8" s="363"/>
      <c r="B8" s="364"/>
      <c r="C8" s="364"/>
      <c r="D8" s="71" t="s">
        <v>163</v>
      </c>
      <c r="E8" s="111" t="s">
        <v>621</v>
      </c>
      <c r="F8" s="71">
        <v>6</v>
      </c>
      <c r="G8" s="71">
        <v>136</v>
      </c>
      <c r="H8" s="73">
        <v>5</v>
      </c>
      <c r="I8" s="73">
        <f t="shared" si="0"/>
        <v>680</v>
      </c>
    </row>
    <row r="9" spans="1:9" ht="41.25" customHeight="1">
      <c r="A9" s="363"/>
      <c r="B9" s="364"/>
      <c r="C9" s="364"/>
      <c r="D9" s="71" t="s">
        <v>164</v>
      </c>
      <c r="E9" s="111" t="s">
        <v>622</v>
      </c>
      <c r="F9" s="71">
        <v>6</v>
      </c>
      <c r="G9" s="71">
        <v>300</v>
      </c>
      <c r="H9" s="73">
        <v>5</v>
      </c>
      <c r="I9" s="73">
        <f t="shared" si="0"/>
        <v>1500</v>
      </c>
    </row>
    <row r="10" spans="1:9" ht="37.5" customHeight="1">
      <c r="A10" s="363"/>
      <c r="B10" s="364"/>
      <c r="C10" s="364"/>
      <c r="D10" s="71" t="s">
        <v>165</v>
      </c>
      <c r="E10" s="111" t="s">
        <v>623</v>
      </c>
      <c r="F10" s="71">
        <v>2</v>
      </c>
      <c r="G10" s="71">
        <v>360</v>
      </c>
      <c r="H10" s="73">
        <v>5</v>
      </c>
      <c r="I10" s="73">
        <f t="shared" si="0"/>
        <v>1800</v>
      </c>
    </row>
    <row r="11" spans="1:9" ht="36" customHeight="1">
      <c r="A11" s="363"/>
      <c r="B11" s="364"/>
      <c r="C11" s="364"/>
      <c r="D11" s="71" t="s">
        <v>166</v>
      </c>
      <c r="E11" s="111" t="s">
        <v>624</v>
      </c>
      <c r="F11" s="71">
        <v>5</v>
      </c>
      <c r="G11" s="71">
        <v>120</v>
      </c>
      <c r="H11" s="73">
        <v>5</v>
      </c>
      <c r="I11" s="73">
        <f t="shared" si="0"/>
        <v>600</v>
      </c>
    </row>
    <row r="12" spans="1:9" ht="36.75" customHeight="1">
      <c r="A12" s="363"/>
      <c r="B12" s="364"/>
      <c r="C12" s="364"/>
      <c r="D12" s="71" t="s">
        <v>167</v>
      </c>
      <c r="E12" s="111" t="s">
        <v>625</v>
      </c>
      <c r="F12" s="71">
        <v>4</v>
      </c>
      <c r="G12" s="71">
        <v>340</v>
      </c>
      <c r="H12" s="73">
        <v>5</v>
      </c>
      <c r="I12" s="73">
        <f t="shared" si="0"/>
        <v>1700</v>
      </c>
    </row>
    <row r="13" spans="1:9" ht="37.5" customHeight="1">
      <c r="A13" s="363"/>
      <c r="B13" s="364"/>
      <c r="C13" s="364"/>
      <c r="D13" s="71" t="s">
        <v>204</v>
      </c>
      <c r="E13" s="111" t="s">
        <v>626</v>
      </c>
      <c r="F13" s="71">
        <v>2</v>
      </c>
      <c r="G13" s="71">
        <v>152</v>
      </c>
      <c r="H13" s="73">
        <v>5</v>
      </c>
      <c r="I13" s="73">
        <f t="shared" si="0"/>
        <v>760</v>
      </c>
    </row>
    <row r="14" spans="1:9" ht="38.25" customHeight="1">
      <c r="A14" s="363"/>
      <c r="B14" s="364"/>
      <c r="C14" s="364"/>
      <c r="D14" s="71" t="s">
        <v>218</v>
      </c>
      <c r="E14" s="111" t="s">
        <v>627</v>
      </c>
      <c r="F14" s="71">
        <v>6</v>
      </c>
      <c r="G14" s="71">
        <v>222</v>
      </c>
      <c r="H14" s="73">
        <v>5</v>
      </c>
      <c r="I14" s="73">
        <f t="shared" si="0"/>
        <v>1110</v>
      </c>
    </row>
    <row r="15" spans="1:9" ht="38.25" customHeight="1">
      <c r="A15" s="363"/>
      <c r="B15" s="364"/>
      <c r="C15" s="364"/>
      <c r="D15" s="71" t="s">
        <v>231</v>
      </c>
      <c r="E15" s="111" t="s">
        <v>628</v>
      </c>
      <c r="F15" s="71">
        <v>3</v>
      </c>
      <c r="G15" s="71">
        <v>152</v>
      </c>
      <c r="H15" s="73">
        <v>5</v>
      </c>
      <c r="I15" s="73">
        <f t="shared" si="0"/>
        <v>760</v>
      </c>
    </row>
    <row r="16" spans="1:9" ht="48.75" customHeight="1">
      <c r="A16" s="363"/>
      <c r="B16" s="364"/>
      <c r="C16" s="364"/>
      <c r="D16" s="71" t="s">
        <v>249</v>
      </c>
      <c r="E16" s="111" t="s">
        <v>629</v>
      </c>
      <c r="F16" s="71">
        <v>30</v>
      </c>
      <c r="G16" s="71">
        <v>50</v>
      </c>
      <c r="H16" s="73">
        <v>5</v>
      </c>
      <c r="I16" s="73">
        <f t="shared" si="0"/>
        <v>250</v>
      </c>
    </row>
    <row r="17" spans="1:9" ht="27" customHeight="1">
      <c r="A17" s="357" t="s">
        <v>1013</v>
      </c>
      <c r="B17" s="358"/>
      <c r="C17" s="358"/>
      <c r="D17" s="358"/>
      <c r="E17" s="358"/>
      <c r="F17" s="74">
        <f>SUM(F4:F16)</f>
        <v>92</v>
      </c>
      <c r="G17" s="74">
        <f>SUM(G4:G16)</f>
        <v>2848</v>
      </c>
      <c r="H17" s="74"/>
      <c r="I17" s="75">
        <f>SUM(I4:I16)</f>
        <v>14240</v>
      </c>
    </row>
    <row r="18" spans="1:9">
      <c r="A18" s="70"/>
      <c r="B18" s="70"/>
      <c r="C18" s="70"/>
      <c r="D18" s="70"/>
      <c r="E18" s="70"/>
      <c r="F18" s="70"/>
      <c r="G18" s="70"/>
      <c r="H18" s="70"/>
      <c r="I18" s="70"/>
    </row>
    <row r="19" spans="1:9" ht="27" customHeight="1">
      <c r="A19" s="359" t="s">
        <v>1014</v>
      </c>
      <c r="B19" s="360"/>
      <c r="C19" s="360"/>
      <c r="D19" s="360"/>
      <c r="E19" s="360"/>
      <c r="F19" s="76">
        <f>SUM(F4:F16)</f>
        <v>92</v>
      </c>
      <c r="G19" s="76">
        <f>SUM(G4:G16)</f>
        <v>2848</v>
      </c>
      <c r="H19" s="76"/>
      <c r="I19" s="77">
        <f>I17</f>
        <v>14240</v>
      </c>
    </row>
    <row r="20" spans="1:9">
      <c r="A20" s="70"/>
      <c r="B20" s="70"/>
      <c r="C20" s="70"/>
      <c r="D20" s="70"/>
      <c r="E20" s="70"/>
      <c r="F20" s="70"/>
      <c r="G20" s="70"/>
      <c r="H20" s="70"/>
      <c r="I20" s="70"/>
    </row>
    <row r="21" spans="1:9" ht="15">
      <c r="A21" s="70"/>
      <c r="B21" s="70"/>
      <c r="C21" s="70"/>
      <c r="D21" s="70"/>
      <c r="E21" s="70"/>
      <c r="F21" s="361" t="s">
        <v>170</v>
      </c>
      <c r="G21" s="361"/>
      <c r="H21" s="361"/>
      <c r="I21" s="78">
        <f>I17+I19</f>
        <v>28480</v>
      </c>
    </row>
  </sheetData>
  <mergeCells count="16">
    <mergeCell ref="A1:I1"/>
    <mergeCell ref="I2:I3"/>
    <mergeCell ref="A4:A16"/>
    <mergeCell ref="B4:B16"/>
    <mergeCell ref="C4:C16"/>
    <mergeCell ref="A2:A3"/>
    <mergeCell ref="B2:B3"/>
    <mergeCell ref="C2:C3"/>
    <mergeCell ref="D2:D3"/>
    <mergeCell ref="E2:E3"/>
    <mergeCell ref="A17:E17"/>
    <mergeCell ref="A19:E19"/>
    <mergeCell ref="F21:H21"/>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75" zoomScaleNormal="75" workbookViewId="0">
      <selection activeCell="A4" sqref="A4:A9"/>
    </sheetView>
  </sheetViews>
  <sheetFormatPr defaultRowHeight="14.25"/>
  <cols>
    <col min="1" max="4" width="10.5" customWidth="1"/>
    <col min="5" max="5" width="66.75" customWidth="1"/>
    <col min="6" max="8" width="10.5" customWidth="1"/>
    <col min="9" max="9" width="15.625" customWidth="1"/>
    <col min="10" max="1025" width="10.5" customWidth="1"/>
  </cols>
  <sheetData>
    <row r="1" spans="1:9">
      <c r="A1" s="312"/>
      <c r="B1" s="312"/>
      <c r="C1" s="312"/>
      <c r="D1" s="312"/>
      <c r="E1" s="312"/>
      <c r="F1" s="312"/>
      <c r="G1" s="312"/>
      <c r="H1" s="312"/>
      <c r="I1" s="312"/>
    </row>
    <row r="2" spans="1:9" ht="27.4" customHeight="1">
      <c r="A2" s="311" t="s">
        <v>1</v>
      </c>
      <c r="B2" s="311" t="s">
        <v>2</v>
      </c>
      <c r="C2" s="311" t="s">
        <v>3</v>
      </c>
      <c r="D2" s="311" t="s">
        <v>153</v>
      </c>
      <c r="E2" s="311" t="s">
        <v>154</v>
      </c>
      <c r="F2" s="311" t="s">
        <v>155</v>
      </c>
      <c r="G2" s="311" t="s">
        <v>156</v>
      </c>
      <c r="H2" s="311" t="s">
        <v>157</v>
      </c>
      <c r="I2" s="311" t="s">
        <v>158</v>
      </c>
    </row>
    <row r="3" spans="1:9" ht="36" customHeight="1">
      <c r="A3" s="311"/>
      <c r="B3" s="311"/>
      <c r="C3" s="311"/>
      <c r="D3" s="311"/>
      <c r="E3" s="311"/>
      <c r="F3" s="311"/>
      <c r="G3" s="311"/>
      <c r="H3" s="311"/>
      <c r="I3" s="311"/>
    </row>
    <row r="4" spans="1:9" ht="39" customHeight="1">
      <c r="A4" s="337">
        <v>38</v>
      </c>
      <c r="B4" s="313">
        <v>40</v>
      </c>
      <c r="C4" s="313" t="s">
        <v>77</v>
      </c>
      <c r="D4" s="5" t="s">
        <v>159</v>
      </c>
      <c r="E4" s="143" t="s">
        <v>630</v>
      </c>
      <c r="F4" s="5">
        <v>15</v>
      </c>
      <c r="G4" s="5">
        <v>276</v>
      </c>
      <c r="H4" s="7">
        <v>7.5</v>
      </c>
      <c r="I4" s="7">
        <f>G4*H4</f>
        <v>2070</v>
      </c>
    </row>
    <row r="5" spans="1:9" ht="33" customHeight="1">
      <c r="A5" s="337"/>
      <c r="B5" s="313"/>
      <c r="C5" s="313"/>
      <c r="D5" s="5" t="s">
        <v>160</v>
      </c>
      <c r="E5" s="80" t="s">
        <v>631</v>
      </c>
      <c r="F5" s="5">
        <v>9</v>
      </c>
      <c r="G5" s="5">
        <v>72</v>
      </c>
      <c r="H5" s="7">
        <v>7.5</v>
      </c>
      <c r="I5" s="210">
        <f t="shared" ref="I5:I9" si="0">G5*H5</f>
        <v>540</v>
      </c>
    </row>
    <row r="6" spans="1:9" ht="42" customHeight="1">
      <c r="A6" s="337"/>
      <c r="B6" s="313"/>
      <c r="C6" s="313"/>
      <c r="D6" s="5" t="s">
        <v>161</v>
      </c>
      <c r="E6" s="144" t="s">
        <v>632</v>
      </c>
      <c r="F6" s="5">
        <v>18</v>
      </c>
      <c r="G6" s="5">
        <v>64</v>
      </c>
      <c r="H6" s="7">
        <v>7.5</v>
      </c>
      <c r="I6" s="210">
        <f t="shared" si="0"/>
        <v>480</v>
      </c>
    </row>
    <row r="7" spans="1:9" ht="36.75" customHeight="1">
      <c r="A7" s="337"/>
      <c r="B7" s="313"/>
      <c r="C7" s="313"/>
      <c r="D7" s="5" t="s">
        <v>162</v>
      </c>
      <c r="E7" s="80" t="s">
        <v>633</v>
      </c>
      <c r="F7" s="5">
        <v>7</v>
      </c>
      <c r="G7" s="5">
        <v>136</v>
      </c>
      <c r="H7" s="7">
        <v>7.5</v>
      </c>
      <c r="I7" s="210">
        <f t="shared" si="0"/>
        <v>1020</v>
      </c>
    </row>
    <row r="8" spans="1:9" ht="43.5" customHeight="1">
      <c r="A8" s="337"/>
      <c r="B8" s="313"/>
      <c r="C8" s="313"/>
      <c r="D8" s="5" t="s">
        <v>163</v>
      </c>
      <c r="E8" s="144" t="s">
        <v>634</v>
      </c>
      <c r="F8" s="5">
        <v>16</v>
      </c>
      <c r="G8" s="5">
        <v>336</v>
      </c>
      <c r="H8" s="7">
        <v>7.5</v>
      </c>
      <c r="I8" s="210">
        <f t="shared" si="0"/>
        <v>2520</v>
      </c>
    </row>
    <row r="9" spans="1:9" ht="47.25" customHeight="1">
      <c r="A9" s="337"/>
      <c r="B9" s="313"/>
      <c r="C9" s="313"/>
      <c r="D9" s="5" t="s">
        <v>164</v>
      </c>
      <c r="E9" s="81" t="s">
        <v>635</v>
      </c>
      <c r="F9" s="5">
        <v>26</v>
      </c>
      <c r="G9" s="5">
        <v>86</v>
      </c>
      <c r="H9" s="7">
        <v>7.5</v>
      </c>
      <c r="I9" s="210">
        <f t="shared" si="0"/>
        <v>645</v>
      </c>
    </row>
    <row r="10" spans="1:9" ht="15" customHeight="1">
      <c r="A10" s="351" t="s">
        <v>1015</v>
      </c>
      <c r="B10" s="308"/>
      <c r="C10" s="308"/>
      <c r="D10" s="308"/>
      <c r="E10" s="308"/>
      <c r="F10" s="9">
        <f>SUM(F4:F9)</f>
        <v>91</v>
      </c>
      <c r="G10" s="9">
        <f>SUM(G4:G9)</f>
        <v>970</v>
      </c>
      <c r="H10" s="9"/>
      <c r="I10" s="46">
        <f>SUM(I4:I9)</f>
        <v>7275</v>
      </c>
    </row>
    <row r="12" spans="1:9" ht="15" customHeight="1">
      <c r="A12" s="352" t="s">
        <v>1016</v>
      </c>
      <c r="B12" s="309"/>
      <c r="C12" s="309"/>
      <c r="D12" s="309"/>
      <c r="E12" s="309"/>
      <c r="F12" s="13">
        <f>SUM(F4:F9)</f>
        <v>91</v>
      </c>
      <c r="G12" s="13">
        <f>SUM(G4:G9)</f>
        <v>970</v>
      </c>
      <c r="H12" s="13"/>
      <c r="I12" s="47">
        <f>I10</f>
        <v>7275</v>
      </c>
    </row>
    <row r="14" spans="1:9" ht="15">
      <c r="F14" s="310" t="s">
        <v>170</v>
      </c>
      <c r="G14" s="310"/>
      <c r="H14" s="310"/>
      <c r="I14" s="227">
        <f>I10+I12</f>
        <v>14550</v>
      </c>
    </row>
    <row r="18" spans="9:9" ht="15">
      <c r="I18" s="15"/>
    </row>
  </sheetData>
  <mergeCells count="16">
    <mergeCell ref="A1:I1"/>
    <mergeCell ref="I2:I3"/>
    <mergeCell ref="A4:A9"/>
    <mergeCell ref="B4:B9"/>
    <mergeCell ref="C4:C9"/>
    <mergeCell ref="A2:A3"/>
    <mergeCell ref="B2:B3"/>
    <mergeCell ref="C2:C3"/>
    <mergeCell ref="D2:D3"/>
    <mergeCell ref="E2:E3"/>
    <mergeCell ref="A10:E10"/>
    <mergeCell ref="A12:E12"/>
    <mergeCell ref="F14:H1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opLeftCell="A13" zoomScale="75" zoomScaleNormal="75" workbookViewId="0">
      <selection activeCell="J1" sqref="A1:XFD20"/>
    </sheetView>
  </sheetViews>
  <sheetFormatPr defaultRowHeight="14.25"/>
  <cols>
    <col min="1" max="4" width="10.5" customWidth="1"/>
    <col min="5" max="5" width="52.25" customWidth="1"/>
    <col min="6" max="8" width="10.5" customWidth="1"/>
    <col min="9" max="9" width="16.625" customWidth="1"/>
    <col min="10" max="1025" width="10.5" customWidth="1"/>
  </cols>
  <sheetData>
    <row r="1" spans="1:9">
      <c r="A1" s="318"/>
      <c r="B1" s="318"/>
      <c r="C1" s="318"/>
      <c r="D1" s="318"/>
      <c r="E1" s="318"/>
      <c r="F1" s="318"/>
      <c r="G1" s="318"/>
      <c r="H1" s="318"/>
      <c r="I1" s="318"/>
    </row>
    <row r="2" spans="1:9" ht="30" customHeight="1">
      <c r="A2" s="317" t="s">
        <v>1</v>
      </c>
      <c r="B2" s="317" t="s">
        <v>2</v>
      </c>
      <c r="C2" s="317" t="s">
        <v>3</v>
      </c>
      <c r="D2" s="317" t="s">
        <v>153</v>
      </c>
      <c r="E2" s="317" t="s">
        <v>154</v>
      </c>
      <c r="F2" s="317" t="s">
        <v>155</v>
      </c>
      <c r="G2" s="317" t="s">
        <v>156</v>
      </c>
      <c r="H2" s="317" t="s">
        <v>157</v>
      </c>
      <c r="I2" s="317" t="s">
        <v>158</v>
      </c>
    </row>
    <row r="3" spans="1:9" ht="30.6" customHeight="1">
      <c r="A3" s="317"/>
      <c r="B3" s="317"/>
      <c r="C3" s="317"/>
      <c r="D3" s="317"/>
      <c r="E3" s="317"/>
      <c r="F3" s="317"/>
      <c r="G3" s="317"/>
      <c r="H3" s="317"/>
      <c r="I3" s="317"/>
    </row>
    <row r="4" spans="1:9" ht="35.25" customHeight="1">
      <c r="A4" s="313">
        <v>3</v>
      </c>
      <c r="B4" s="313">
        <v>3</v>
      </c>
      <c r="C4" s="313" t="s">
        <v>9</v>
      </c>
      <c r="D4" s="5" t="s">
        <v>159</v>
      </c>
      <c r="E4" s="22" t="s">
        <v>181</v>
      </c>
      <c r="F4" s="5">
        <v>53</v>
      </c>
      <c r="G4" s="5">
        <v>24</v>
      </c>
      <c r="H4" s="7">
        <v>29.06</v>
      </c>
      <c r="I4" s="7">
        <f t="shared" ref="I4:I10" si="0">G4*H4</f>
        <v>697.43999999999994</v>
      </c>
    </row>
    <row r="5" spans="1:9" ht="37.35" customHeight="1">
      <c r="A5" s="313"/>
      <c r="B5" s="313"/>
      <c r="C5" s="313"/>
      <c r="D5" s="5" t="s">
        <v>160</v>
      </c>
      <c r="E5" s="17" t="s">
        <v>182</v>
      </c>
      <c r="F5" s="5">
        <v>49</v>
      </c>
      <c r="G5" s="5">
        <v>30</v>
      </c>
      <c r="H5" s="7">
        <v>29.06</v>
      </c>
      <c r="I5" s="7">
        <f t="shared" si="0"/>
        <v>871.8</v>
      </c>
    </row>
    <row r="6" spans="1:9" ht="43.35" customHeight="1">
      <c r="A6" s="313"/>
      <c r="B6" s="313"/>
      <c r="C6" s="313"/>
      <c r="D6" s="5" t="s">
        <v>161</v>
      </c>
      <c r="E6" s="17" t="s">
        <v>183</v>
      </c>
      <c r="F6" s="5">
        <v>60</v>
      </c>
      <c r="G6" s="5">
        <v>50</v>
      </c>
      <c r="H6" s="7">
        <v>29.06</v>
      </c>
      <c r="I6" s="7">
        <f t="shared" si="0"/>
        <v>1453</v>
      </c>
    </row>
    <row r="7" spans="1:9" ht="39.4" customHeight="1">
      <c r="A7" s="313"/>
      <c r="B7" s="313"/>
      <c r="C7" s="313"/>
      <c r="D7" s="5" t="s">
        <v>162</v>
      </c>
      <c r="E7" s="17" t="s">
        <v>184</v>
      </c>
      <c r="F7" s="5">
        <v>62</v>
      </c>
      <c r="G7" s="5">
        <v>30</v>
      </c>
      <c r="H7" s="7">
        <v>29.06</v>
      </c>
      <c r="I7" s="7">
        <f t="shared" si="0"/>
        <v>871.8</v>
      </c>
    </row>
    <row r="8" spans="1:9" ht="43.35" customHeight="1">
      <c r="A8" s="313"/>
      <c r="B8" s="313"/>
      <c r="C8" s="313"/>
      <c r="D8" s="5" t="s">
        <v>163</v>
      </c>
      <c r="E8" s="17" t="s">
        <v>185</v>
      </c>
      <c r="F8" s="5">
        <v>44</v>
      </c>
      <c r="G8" s="5">
        <v>100</v>
      </c>
      <c r="H8" s="7">
        <v>29.06</v>
      </c>
      <c r="I8" s="7">
        <f t="shared" si="0"/>
        <v>2906</v>
      </c>
    </row>
    <row r="9" spans="1:9" ht="42.6" customHeight="1">
      <c r="A9" s="313"/>
      <c r="B9" s="313"/>
      <c r="C9" s="313"/>
      <c r="D9" s="5" t="s">
        <v>164</v>
      </c>
      <c r="E9" s="17" t="s">
        <v>186</v>
      </c>
      <c r="F9" s="5">
        <v>72</v>
      </c>
      <c r="G9" s="5">
        <v>100</v>
      </c>
      <c r="H9" s="7">
        <v>29.06</v>
      </c>
      <c r="I9" s="7">
        <f t="shared" si="0"/>
        <v>2906</v>
      </c>
    </row>
    <row r="10" spans="1:9" ht="47.25" customHeight="1">
      <c r="A10" s="313"/>
      <c r="B10" s="313"/>
      <c r="C10" s="313"/>
      <c r="D10" s="5" t="s">
        <v>165</v>
      </c>
      <c r="E10" s="17" t="s">
        <v>187</v>
      </c>
      <c r="F10" s="5">
        <v>28</v>
      </c>
      <c r="G10" s="5">
        <v>140</v>
      </c>
      <c r="H10" s="7">
        <v>29.06</v>
      </c>
      <c r="I10" s="7">
        <f t="shared" si="0"/>
        <v>4068.3999999999996</v>
      </c>
    </row>
    <row r="11" spans="1:9" ht="15.75" customHeight="1">
      <c r="A11" s="314" t="s">
        <v>188</v>
      </c>
      <c r="B11" s="314"/>
      <c r="C11" s="314"/>
      <c r="D11" s="314"/>
      <c r="E11" s="314"/>
      <c r="F11" s="23">
        <f>SUM(F4:F10)</f>
        <v>368</v>
      </c>
      <c r="G11" s="23">
        <f>SUM(G4:G10)</f>
        <v>474</v>
      </c>
      <c r="H11" s="23"/>
      <c r="I11" s="24">
        <f>SUM(I4:I10)</f>
        <v>13774.44</v>
      </c>
    </row>
    <row r="13" spans="1:9" ht="15.75" customHeight="1">
      <c r="A13" s="315" t="s">
        <v>189</v>
      </c>
      <c r="B13" s="315"/>
      <c r="C13" s="315"/>
      <c r="D13" s="315"/>
      <c r="E13" s="315"/>
      <c r="F13" s="25">
        <f>SUM(F4:F10)</f>
        <v>368</v>
      </c>
      <c r="G13" s="25">
        <f>SUM(G4:G10)</f>
        <v>474</v>
      </c>
      <c r="H13" s="25"/>
      <c r="I13" s="26">
        <f>I11</f>
        <v>13774.44</v>
      </c>
    </row>
    <row r="15" spans="1:9" ht="15">
      <c r="F15" s="316" t="s">
        <v>170</v>
      </c>
      <c r="G15" s="316"/>
      <c r="H15" s="316"/>
      <c r="I15" s="27">
        <f>I11+I13</f>
        <v>27548.880000000001</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75" zoomScaleNormal="75" workbookViewId="0">
      <selection activeCell="A5" sqref="A5:A15"/>
    </sheetView>
  </sheetViews>
  <sheetFormatPr defaultRowHeight="14.25"/>
  <cols>
    <col min="1" max="4" width="10.5" customWidth="1"/>
    <col min="5" max="5" width="72.875" customWidth="1"/>
    <col min="6" max="8" width="10.5" customWidth="1"/>
    <col min="9" max="9" width="16.25" customWidth="1"/>
    <col min="10" max="1025" width="10.5" customWidth="1"/>
  </cols>
  <sheetData>
    <row r="1" spans="1:9" s="256" customFormat="1">
      <c r="A1" s="365"/>
      <c r="B1" s="365"/>
      <c r="C1" s="365"/>
      <c r="D1" s="365"/>
      <c r="E1" s="365"/>
      <c r="F1" s="365"/>
      <c r="G1" s="365"/>
      <c r="H1" s="365"/>
      <c r="I1" s="365"/>
    </row>
    <row r="2" spans="1:9" s="256" customFormat="1">
      <c r="A2" s="403"/>
      <c r="B2" s="403"/>
      <c r="C2" s="403"/>
      <c r="D2" s="403"/>
      <c r="E2" s="403"/>
      <c r="F2" s="403"/>
      <c r="G2" s="403"/>
      <c r="H2" s="403"/>
      <c r="I2" s="403"/>
    </row>
    <row r="3" spans="1:9" s="256" customFormat="1" ht="15.75" customHeight="1">
      <c r="A3" s="404" t="s">
        <v>1</v>
      </c>
      <c r="B3" s="404" t="s">
        <v>2</v>
      </c>
      <c r="C3" s="404" t="s">
        <v>3</v>
      </c>
      <c r="D3" s="404" t="s">
        <v>153</v>
      </c>
      <c r="E3" s="404" t="s">
        <v>154</v>
      </c>
      <c r="F3" s="404" t="s">
        <v>155</v>
      </c>
      <c r="G3" s="404" t="s">
        <v>156</v>
      </c>
      <c r="H3" s="404" t="s">
        <v>157</v>
      </c>
      <c r="I3" s="404" t="s">
        <v>158</v>
      </c>
    </row>
    <row r="4" spans="1:9" s="256" customFormat="1">
      <c r="A4" s="405"/>
      <c r="B4" s="405"/>
      <c r="C4" s="405"/>
      <c r="D4" s="405"/>
      <c r="E4" s="405"/>
      <c r="F4" s="405"/>
      <c r="G4" s="405"/>
      <c r="H4" s="405"/>
      <c r="I4" s="405"/>
    </row>
    <row r="5" spans="1:9" s="256" customFormat="1" ht="41.25" customHeight="1">
      <c r="A5" s="460">
        <v>39</v>
      </c>
      <c r="B5" s="394">
        <v>41</v>
      </c>
      <c r="C5" s="394" t="s">
        <v>79</v>
      </c>
      <c r="D5" s="146" t="s">
        <v>159</v>
      </c>
      <c r="E5" s="147" t="s">
        <v>636</v>
      </c>
      <c r="F5" s="146">
        <v>14</v>
      </c>
      <c r="G5" s="146">
        <v>170</v>
      </c>
      <c r="H5" s="148">
        <v>9</v>
      </c>
      <c r="I5" s="148">
        <f t="shared" ref="I5:I15" si="0">G5*H5</f>
        <v>1530</v>
      </c>
    </row>
    <row r="6" spans="1:9" s="256" customFormat="1" ht="36.75" customHeight="1">
      <c r="A6" s="461"/>
      <c r="B6" s="395"/>
      <c r="C6" s="395"/>
      <c r="D6" s="146" t="s">
        <v>160</v>
      </c>
      <c r="E6" s="147" t="s">
        <v>637</v>
      </c>
      <c r="F6" s="146">
        <v>9</v>
      </c>
      <c r="G6" s="146">
        <v>176</v>
      </c>
      <c r="H6" s="148">
        <v>9</v>
      </c>
      <c r="I6" s="148">
        <f t="shared" si="0"/>
        <v>1584</v>
      </c>
    </row>
    <row r="7" spans="1:9" s="256" customFormat="1" ht="37.5" customHeight="1">
      <c r="A7" s="461"/>
      <c r="B7" s="395"/>
      <c r="C7" s="395"/>
      <c r="D7" s="146" t="s">
        <v>161</v>
      </c>
      <c r="E7" s="147" t="s">
        <v>638</v>
      </c>
      <c r="F7" s="146">
        <v>9</v>
      </c>
      <c r="G7" s="146">
        <v>140</v>
      </c>
      <c r="H7" s="148">
        <v>9</v>
      </c>
      <c r="I7" s="148">
        <f t="shared" si="0"/>
        <v>1260</v>
      </c>
    </row>
    <row r="8" spans="1:9" s="256" customFormat="1" ht="45.75" customHeight="1">
      <c r="A8" s="461"/>
      <c r="B8" s="395"/>
      <c r="C8" s="395"/>
      <c r="D8" s="146" t="s">
        <v>162</v>
      </c>
      <c r="E8" s="147" t="s">
        <v>639</v>
      </c>
      <c r="F8" s="146">
        <v>9</v>
      </c>
      <c r="G8" s="146">
        <v>128</v>
      </c>
      <c r="H8" s="148">
        <v>9</v>
      </c>
      <c r="I8" s="148">
        <f t="shared" si="0"/>
        <v>1152</v>
      </c>
    </row>
    <row r="9" spans="1:9" s="256" customFormat="1" ht="63.2" customHeight="1">
      <c r="A9" s="461"/>
      <c r="B9" s="395"/>
      <c r="C9" s="395"/>
      <c r="D9" s="146" t="s">
        <v>163</v>
      </c>
      <c r="E9" s="147" t="s">
        <v>640</v>
      </c>
      <c r="F9" s="146">
        <v>21</v>
      </c>
      <c r="G9" s="146">
        <v>236</v>
      </c>
      <c r="H9" s="148">
        <v>8.5</v>
      </c>
      <c r="I9" s="148">
        <f t="shared" si="0"/>
        <v>2006</v>
      </c>
    </row>
    <row r="10" spans="1:9" s="256" customFormat="1" ht="53.25" customHeight="1">
      <c r="A10" s="461"/>
      <c r="B10" s="395"/>
      <c r="C10" s="395"/>
      <c r="D10" s="146" t="s">
        <v>164</v>
      </c>
      <c r="E10" s="147" t="s">
        <v>641</v>
      </c>
      <c r="F10" s="146">
        <v>29</v>
      </c>
      <c r="G10" s="146">
        <v>6</v>
      </c>
      <c r="H10" s="148">
        <v>30</v>
      </c>
      <c r="I10" s="148">
        <f t="shared" si="0"/>
        <v>180</v>
      </c>
    </row>
    <row r="11" spans="1:9" s="256" customFormat="1" ht="44.25" customHeight="1">
      <c r="A11" s="461"/>
      <c r="B11" s="395"/>
      <c r="C11" s="395"/>
      <c r="D11" s="146" t="s">
        <v>165</v>
      </c>
      <c r="E11" s="147" t="s">
        <v>642</v>
      </c>
      <c r="F11" s="146">
        <v>21</v>
      </c>
      <c r="G11" s="146">
        <v>22</v>
      </c>
      <c r="H11" s="148">
        <v>30</v>
      </c>
      <c r="I11" s="148">
        <f t="shared" si="0"/>
        <v>660</v>
      </c>
    </row>
    <row r="12" spans="1:9" s="256" customFormat="1" ht="49.5" customHeight="1">
      <c r="A12" s="461"/>
      <c r="B12" s="395"/>
      <c r="C12" s="395"/>
      <c r="D12" s="146" t="s">
        <v>166</v>
      </c>
      <c r="E12" s="147" t="s">
        <v>643</v>
      </c>
      <c r="F12" s="146">
        <v>24</v>
      </c>
      <c r="G12" s="146">
        <v>12</v>
      </c>
      <c r="H12" s="148">
        <v>30</v>
      </c>
      <c r="I12" s="148">
        <f t="shared" si="0"/>
        <v>360</v>
      </c>
    </row>
    <row r="13" spans="1:9" s="256" customFormat="1" ht="39" customHeight="1">
      <c r="A13" s="461"/>
      <c r="B13" s="395"/>
      <c r="C13" s="395"/>
      <c r="D13" s="146" t="s">
        <v>167</v>
      </c>
      <c r="E13" s="149" t="s">
        <v>644</v>
      </c>
      <c r="F13" s="146">
        <v>9</v>
      </c>
      <c r="G13" s="146">
        <v>409</v>
      </c>
      <c r="H13" s="148">
        <v>6.75</v>
      </c>
      <c r="I13" s="148">
        <f t="shared" si="0"/>
        <v>2760.75</v>
      </c>
    </row>
    <row r="14" spans="1:9" s="256" customFormat="1" ht="44.25" customHeight="1">
      <c r="A14" s="461"/>
      <c r="B14" s="395"/>
      <c r="C14" s="395"/>
      <c r="D14" s="146" t="s">
        <v>204</v>
      </c>
      <c r="E14" s="147" t="s">
        <v>645</v>
      </c>
      <c r="F14" s="146">
        <v>26</v>
      </c>
      <c r="G14" s="146">
        <v>340</v>
      </c>
      <c r="H14" s="148">
        <v>6</v>
      </c>
      <c r="I14" s="148">
        <f t="shared" si="0"/>
        <v>2040</v>
      </c>
    </row>
    <row r="15" spans="1:9" s="256" customFormat="1" ht="45" customHeight="1">
      <c r="A15" s="462"/>
      <c r="B15" s="396"/>
      <c r="C15" s="396"/>
      <c r="D15" s="146" t="s">
        <v>218</v>
      </c>
      <c r="E15" s="147" t="s">
        <v>646</v>
      </c>
      <c r="F15" s="146">
        <v>9</v>
      </c>
      <c r="G15" s="146">
        <v>432</v>
      </c>
      <c r="H15" s="148">
        <v>6.75</v>
      </c>
      <c r="I15" s="148">
        <f t="shared" si="0"/>
        <v>2916</v>
      </c>
    </row>
    <row r="16" spans="1:9" s="256" customFormat="1" ht="15.75" customHeight="1">
      <c r="A16" s="397" t="s">
        <v>1017</v>
      </c>
      <c r="B16" s="398"/>
      <c r="C16" s="398"/>
      <c r="D16" s="398"/>
      <c r="E16" s="399"/>
      <c r="F16" s="150">
        <f>SUM(F5:F15)</f>
        <v>180</v>
      </c>
      <c r="G16" s="150">
        <f>SUM(G5:G15)</f>
        <v>2071</v>
      </c>
      <c r="H16" s="150"/>
      <c r="I16" s="151">
        <f>SUM(I5:I15)</f>
        <v>16448.75</v>
      </c>
    </row>
    <row r="17" spans="1:9" s="256" customFormat="1">
      <c r="A17" s="152"/>
      <c r="B17" s="152"/>
      <c r="C17" s="152"/>
      <c r="D17" s="153"/>
      <c r="E17" s="153"/>
      <c r="F17" s="153"/>
      <c r="G17" s="153"/>
      <c r="H17" s="153"/>
      <c r="I17" s="153"/>
    </row>
    <row r="18" spans="1:9" s="256" customFormat="1" ht="15.75" customHeight="1">
      <c r="A18" s="400" t="s">
        <v>1018</v>
      </c>
      <c r="B18" s="401"/>
      <c r="C18" s="401"/>
      <c r="D18" s="401"/>
      <c r="E18" s="402"/>
      <c r="F18" s="154">
        <f>SUM(F5:F15)</f>
        <v>180</v>
      </c>
      <c r="G18" s="154">
        <f>SUM(G5:G15)</f>
        <v>2071</v>
      </c>
      <c r="H18" s="154"/>
      <c r="I18" s="155">
        <f>I16</f>
        <v>16448.75</v>
      </c>
    </row>
    <row r="19" spans="1:9" s="256" customFormat="1">
      <c r="A19" s="152"/>
      <c r="B19" s="152"/>
      <c r="C19" s="152"/>
      <c r="D19" s="152"/>
      <c r="E19" s="152"/>
      <c r="F19" s="152"/>
      <c r="G19" s="152"/>
      <c r="H19" s="152"/>
      <c r="I19" s="152"/>
    </row>
    <row r="20" spans="1:9" s="256" customFormat="1">
      <c r="A20" s="152"/>
      <c r="B20" s="152"/>
      <c r="C20" s="152"/>
      <c r="D20" s="152"/>
      <c r="E20" s="152"/>
      <c r="F20" s="391" t="s">
        <v>170</v>
      </c>
      <c r="G20" s="392"/>
      <c r="H20" s="393"/>
      <c r="I20" s="156">
        <f>I16+I18</f>
        <v>32897.5</v>
      </c>
    </row>
    <row r="21" spans="1:9" s="256" customFormat="1"/>
    <row r="22" spans="1:9" s="256" customFormat="1"/>
  </sheetData>
  <mergeCells count="17">
    <mergeCell ref="A1:I1"/>
    <mergeCell ref="A2:I2"/>
    <mergeCell ref="A3:A4"/>
    <mergeCell ref="B3:B4"/>
    <mergeCell ref="C3:C4"/>
    <mergeCell ref="D3:D4"/>
    <mergeCell ref="E3:E4"/>
    <mergeCell ref="F3:F4"/>
    <mergeCell ref="G3:G4"/>
    <mergeCell ref="H3:H4"/>
    <mergeCell ref="I3:I4"/>
    <mergeCell ref="F20:H20"/>
    <mergeCell ref="A5:A15"/>
    <mergeCell ref="B5:B15"/>
    <mergeCell ref="C5:C15"/>
    <mergeCell ref="A16:E16"/>
    <mergeCell ref="A18:E18"/>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10" zoomScale="75" zoomScaleNormal="75" workbookViewId="0">
      <selection activeCell="J1" sqref="A1:XFD20"/>
    </sheetView>
  </sheetViews>
  <sheetFormatPr defaultRowHeight="14.25"/>
  <cols>
    <col min="1" max="4" width="10.5" customWidth="1"/>
    <col min="5" max="5" width="65.25" customWidth="1"/>
    <col min="6" max="8" width="10.5" customWidth="1"/>
    <col min="9" max="9" width="20.125" customWidth="1"/>
    <col min="10" max="1025" width="10.5" customWidth="1"/>
  </cols>
  <sheetData>
    <row r="1" spans="1:9">
      <c r="A1" s="365"/>
      <c r="B1" s="365"/>
      <c r="C1" s="365"/>
      <c r="D1" s="365"/>
      <c r="E1" s="365"/>
      <c r="F1" s="365"/>
      <c r="G1" s="365"/>
      <c r="H1" s="365"/>
      <c r="I1" s="365"/>
    </row>
    <row r="2" spans="1:9" ht="30.6" customHeight="1">
      <c r="A2" s="362" t="s">
        <v>1</v>
      </c>
      <c r="B2" s="362" t="s">
        <v>2</v>
      </c>
      <c r="C2" s="362" t="s">
        <v>3</v>
      </c>
      <c r="D2" s="362" t="s">
        <v>153</v>
      </c>
      <c r="E2" s="362" t="s">
        <v>154</v>
      </c>
      <c r="F2" s="362" t="s">
        <v>155</v>
      </c>
      <c r="G2" s="362" t="s">
        <v>156</v>
      </c>
      <c r="H2" s="362" t="s">
        <v>157</v>
      </c>
      <c r="I2" s="362" t="s">
        <v>158</v>
      </c>
    </row>
    <row r="3" spans="1:9" ht="33" customHeight="1">
      <c r="A3" s="362"/>
      <c r="B3" s="362"/>
      <c r="C3" s="362"/>
      <c r="D3" s="362"/>
      <c r="E3" s="362"/>
      <c r="F3" s="362"/>
      <c r="G3" s="362"/>
      <c r="H3" s="362"/>
      <c r="I3" s="362"/>
    </row>
    <row r="4" spans="1:9" ht="39.75" customHeight="1">
      <c r="A4" s="363">
        <v>40</v>
      </c>
      <c r="B4" s="364">
        <v>43</v>
      </c>
      <c r="C4" s="364" t="s">
        <v>81</v>
      </c>
      <c r="D4" s="71" t="s">
        <v>159</v>
      </c>
      <c r="E4" s="95" t="s">
        <v>647</v>
      </c>
      <c r="F4" s="71">
        <v>13</v>
      </c>
      <c r="G4" s="71">
        <v>20</v>
      </c>
      <c r="H4" s="231">
        <v>23.125</v>
      </c>
      <c r="I4" s="231">
        <f>G4*H4</f>
        <v>462.5</v>
      </c>
    </row>
    <row r="5" spans="1:9" ht="42" customHeight="1">
      <c r="A5" s="363"/>
      <c r="B5" s="364"/>
      <c r="C5" s="364"/>
      <c r="D5" s="71" t="s">
        <v>160</v>
      </c>
      <c r="E5" s="95" t="s">
        <v>648</v>
      </c>
      <c r="F5" s="71">
        <v>7</v>
      </c>
      <c r="G5" s="71">
        <v>130</v>
      </c>
      <c r="H5" s="231">
        <v>18</v>
      </c>
      <c r="I5" s="231">
        <f>G5*H5</f>
        <v>2340</v>
      </c>
    </row>
    <row r="6" spans="1:9" ht="45" customHeight="1">
      <c r="A6" s="363"/>
      <c r="B6" s="364"/>
      <c r="C6" s="364"/>
      <c r="D6" s="71" t="s">
        <v>161</v>
      </c>
      <c r="E6" s="95" t="s">
        <v>649</v>
      </c>
      <c r="F6" s="71">
        <v>5</v>
      </c>
      <c r="G6" s="71">
        <v>160</v>
      </c>
      <c r="H6" s="231">
        <v>18.63</v>
      </c>
      <c r="I6" s="231">
        <f>G6*H6</f>
        <v>2980.7999999999997</v>
      </c>
    </row>
    <row r="7" spans="1:9" ht="40.5" customHeight="1">
      <c r="A7" s="363"/>
      <c r="B7" s="364"/>
      <c r="C7" s="364"/>
      <c r="D7" s="71" t="s">
        <v>162</v>
      </c>
      <c r="E7" s="95" t="s">
        <v>650</v>
      </c>
      <c r="F7" s="71">
        <v>31</v>
      </c>
      <c r="G7" s="71">
        <v>20</v>
      </c>
      <c r="H7" s="231">
        <v>26.19</v>
      </c>
      <c r="I7" s="231">
        <f>G7*H7</f>
        <v>523.80000000000007</v>
      </c>
    </row>
    <row r="8" spans="1:9" ht="44.25" customHeight="1">
      <c r="A8" s="363"/>
      <c r="B8" s="364"/>
      <c r="C8" s="364"/>
      <c r="D8" s="71" t="s">
        <v>163</v>
      </c>
      <c r="E8" s="95" t="s">
        <v>651</v>
      </c>
      <c r="F8" s="71">
        <v>3</v>
      </c>
      <c r="G8" s="71">
        <v>125</v>
      </c>
      <c r="H8" s="231">
        <v>20</v>
      </c>
      <c r="I8" s="231">
        <f>G8*H8</f>
        <v>2500</v>
      </c>
    </row>
    <row r="9" spans="1:9" ht="72.400000000000006" customHeight="1">
      <c r="A9" s="363"/>
      <c r="B9" s="364"/>
      <c r="C9" s="406" t="s">
        <v>652</v>
      </c>
      <c r="D9" s="71" t="s">
        <v>164</v>
      </c>
      <c r="E9" s="111" t="s">
        <v>653</v>
      </c>
      <c r="F9" s="71">
        <v>13</v>
      </c>
      <c r="G9" s="71">
        <v>250</v>
      </c>
      <c r="H9" s="231">
        <v>11.75</v>
      </c>
      <c r="I9" s="231">
        <f t="shared" ref="I9:I11" si="0">G9*H9</f>
        <v>2937.5</v>
      </c>
    </row>
    <row r="10" spans="1:9" ht="56.25">
      <c r="A10" s="363"/>
      <c r="B10" s="364"/>
      <c r="C10" s="364"/>
      <c r="D10" s="71" t="s">
        <v>165</v>
      </c>
      <c r="E10" s="157" t="s">
        <v>654</v>
      </c>
      <c r="F10" s="71">
        <v>10</v>
      </c>
      <c r="G10" s="71">
        <v>240</v>
      </c>
      <c r="H10" s="231">
        <v>12</v>
      </c>
      <c r="I10" s="231">
        <f t="shared" si="0"/>
        <v>2880</v>
      </c>
    </row>
    <row r="11" spans="1:9" ht="78.75">
      <c r="A11" s="363"/>
      <c r="B11" s="364"/>
      <c r="C11" s="364"/>
      <c r="D11" s="71" t="s">
        <v>166</v>
      </c>
      <c r="E11" s="157" t="s">
        <v>655</v>
      </c>
      <c r="F11" s="71">
        <v>31</v>
      </c>
      <c r="G11" s="71">
        <v>180</v>
      </c>
      <c r="H11" s="231">
        <v>11.75</v>
      </c>
      <c r="I11" s="231">
        <f t="shared" si="0"/>
        <v>2115</v>
      </c>
    </row>
    <row r="12" spans="1:9" ht="15.75" customHeight="1">
      <c r="A12" s="358" t="s">
        <v>656</v>
      </c>
      <c r="B12" s="358"/>
      <c r="C12" s="358"/>
      <c r="D12" s="358"/>
      <c r="E12" s="358"/>
      <c r="F12" s="74">
        <f>SUM(F9:F11)</f>
        <v>54</v>
      </c>
      <c r="G12" s="74">
        <f>SUM(G9:G11)</f>
        <v>670</v>
      </c>
      <c r="H12" s="75"/>
      <c r="I12" s="75">
        <f>SUM(I4:I11)</f>
        <v>16739.599999999999</v>
      </c>
    </row>
    <row r="13" spans="1:9">
      <c r="A13" s="70"/>
      <c r="B13" s="70"/>
      <c r="C13" s="70"/>
      <c r="D13" s="70"/>
      <c r="E13" s="70"/>
      <c r="F13" s="70"/>
      <c r="G13" s="70"/>
      <c r="H13" s="70"/>
      <c r="I13" s="70"/>
    </row>
    <row r="14" spans="1:9" ht="15.75" customHeight="1">
      <c r="A14" s="360" t="s">
        <v>657</v>
      </c>
      <c r="B14" s="360"/>
      <c r="C14" s="360"/>
      <c r="D14" s="360"/>
      <c r="E14" s="360"/>
      <c r="F14" s="76">
        <f>SUM(F9:F11)</f>
        <v>54</v>
      </c>
      <c r="G14" s="76">
        <f>SUM(G9:G11)</f>
        <v>670</v>
      </c>
      <c r="H14" s="76"/>
      <c r="I14" s="77">
        <f>I12</f>
        <v>16739.599999999999</v>
      </c>
    </row>
    <row r="15" spans="1:9">
      <c r="A15" s="70"/>
      <c r="B15" s="70"/>
      <c r="C15" s="70"/>
      <c r="D15" s="70"/>
      <c r="E15" s="70"/>
      <c r="F15" s="70"/>
      <c r="G15" s="70"/>
      <c r="H15" s="70"/>
      <c r="I15" s="70"/>
    </row>
    <row r="16" spans="1:9" ht="15">
      <c r="F16" s="310" t="s">
        <v>170</v>
      </c>
      <c r="G16" s="310"/>
      <c r="H16" s="310"/>
      <c r="I16" s="15">
        <f>I12+I14</f>
        <v>33479.199999999997</v>
      </c>
    </row>
  </sheetData>
  <mergeCells count="17">
    <mergeCell ref="A1:I1"/>
    <mergeCell ref="I2:I3"/>
    <mergeCell ref="A4:A11"/>
    <mergeCell ref="B4:B11"/>
    <mergeCell ref="C4:C8"/>
    <mergeCell ref="C9:C11"/>
    <mergeCell ref="A2:A3"/>
    <mergeCell ref="B2:B3"/>
    <mergeCell ref="C2:C3"/>
    <mergeCell ref="D2:D3"/>
    <mergeCell ref="E2:E3"/>
    <mergeCell ref="A12:E12"/>
    <mergeCell ref="A14:E14"/>
    <mergeCell ref="F16:H1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75" zoomScaleNormal="75" workbookViewId="0">
      <selection activeCell="A4" sqref="A4:A8"/>
    </sheetView>
  </sheetViews>
  <sheetFormatPr defaultRowHeight="14.25"/>
  <cols>
    <col min="1" max="4" width="10.5" customWidth="1"/>
    <col min="5" max="5" width="71.875" customWidth="1"/>
    <col min="6" max="8" width="10.5" customWidth="1"/>
    <col min="9" max="9" width="16.5" customWidth="1"/>
    <col min="10" max="1025" width="10.5" customWidth="1"/>
  </cols>
  <sheetData>
    <row r="1" spans="1:11">
      <c r="A1" s="312"/>
      <c r="B1" s="312"/>
      <c r="C1" s="312"/>
      <c r="D1" s="312"/>
      <c r="E1" s="312"/>
      <c r="F1" s="312"/>
      <c r="G1" s="312"/>
      <c r="H1" s="312"/>
      <c r="I1" s="312"/>
    </row>
    <row r="2" spans="1:11" ht="25.9" customHeight="1">
      <c r="A2" s="311" t="s">
        <v>1</v>
      </c>
      <c r="B2" s="311" t="s">
        <v>2</v>
      </c>
      <c r="C2" s="311" t="s">
        <v>3</v>
      </c>
      <c r="D2" s="311" t="s">
        <v>153</v>
      </c>
      <c r="E2" s="311" t="s">
        <v>154</v>
      </c>
      <c r="F2" s="311" t="s">
        <v>155</v>
      </c>
      <c r="G2" s="311" t="s">
        <v>156</v>
      </c>
      <c r="H2" s="311" t="s">
        <v>157</v>
      </c>
      <c r="I2" s="311" t="s">
        <v>158</v>
      </c>
    </row>
    <row r="3" spans="1:11" ht="38.65" customHeight="1">
      <c r="A3" s="311"/>
      <c r="B3" s="311"/>
      <c r="C3" s="311"/>
      <c r="D3" s="311"/>
      <c r="E3" s="311"/>
      <c r="F3" s="311"/>
      <c r="G3" s="311"/>
      <c r="H3" s="311"/>
      <c r="I3" s="311"/>
    </row>
    <row r="4" spans="1:11" ht="32.25" customHeight="1">
      <c r="A4" s="456">
        <v>41</v>
      </c>
      <c r="B4" s="380" t="s">
        <v>660</v>
      </c>
      <c r="C4" s="366" t="s">
        <v>83</v>
      </c>
      <c r="D4" s="5" t="s">
        <v>159</v>
      </c>
      <c r="E4" s="144" t="s">
        <v>661</v>
      </c>
      <c r="F4" s="5">
        <v>16</v>
      </c>
      <c r="G4" s="5">
        <v>280</v>
      </c>
      <c r="H4" s="7">
        <v>8.9</v>
      </c>
      <c r="I4" s="7">
        <f>H4*G4</f>
        <v>2492</v>
      </c>
      <c r="K4" s="28">
        <f>H4/2.36*2</f>
        <v>7.5423728813559325</v>
      </c>
    </row>
    <row r="5" spans="1:11" ht="36" customHeight="1">
      <c r="A5" s="457"/>
      <c r="B5" s="381"/>
      <c r="C5" s="366"/>
      <c r="D5" s="5" t="s">
        <v>160</v>
      </c>
      <c r="E5" s="144" t="s">
        <v>662</v>
      </c>
      <c r="F5" s="5">
        <v>7</v>
      </c>
      <c r="G5" s="5">
        <v>480</v>
      </c>
      <c r="H5" s="253">
        <v>8.9</v>
      </c>
      <c r="I5" s="7">
        <f>H5*G5</f>
        <v>4272</v>
      </c>
    </row>
    <row r="6" spans="1:11" ht="44.25" customHeight="1">
      <c r="A6" s="457"/>
      <c r="B6" s="381"/>
      <c r="C6" s="313" t="s">
        <v>663</v>
      </c>
      <c r="D6" s="5" t="s">
        <v>161</v>
      </c>
      <c r="E6" s="144" t="s">
        <v>664</v>
      </c>
      <c r="F6" s="5">
        <v>28</v>
      </c>
      <c r="G6" s="5">
        <v>130</v>
      </c>
      <c r="H6" s="253">
        <v>8.9</v>
      </c>
      <c r="I6" s="7">
        <f>H6*G6</f>
        <v>1157</v>
      </c>
    </row>
    <row r="7" spans="1:11" ht="34.5" customHeight="1">
      <c r="A7" s="457"/>
      <c r="B7" s="381"/>
      <c r="C7" s="313"/>
      <c r="D7" s="5" t="s">
        <v>162</v>
      </c>
      <c r="E7" s="158" t="s">
        <v>665</v>
      </c>
      <c r="F7" s="5">
        <v>6</v>
      </c>
      <c r="G7" s="5">
        <v>480</v>
      </c>
      <c r="H7" s="253">
        <v>8.9</v>
      </c>
      <c r="I7" s="7">
        <f>H7*G7</f>
        <v>4272</v>
      </c>
    </row>
    <row r="8" spans="1:11" ht="37.5" customHeight="1">
      <c r="A8" s="458"/>
      <c r="B8" s="382"/>
      <c r="C8" s="313"/>
      <c r="D8" s="5" t="s">
        <v>163</v>
      </c>
      <c r="E8" s="158" t="s">
        <v>666</v>
      </c>
      <c r="F8" s="5">
        <v>2</v>
      </c>
      <c r="G8" s="5">
        <v>290</v>
      </c>
      <c r="H8" s="253">
        <v>8.9</v>
      </c>
      <c r="I8" s="7">
        <f>H8*G8</f>
        <v>2581</v>
      </c>
    </row>
    <row r="9" spans="1:11" ht="26.65" customHeight="1">
      <c r="A9" s="351" t="s">
        <v>1019</v>
      </c>
      <c r="B9" s="308"/>
      <c r="C9" s="308"/>
      <c r="D9" s="308"/>
      <c r="E9" s="308"/>
      <c r="F9" s="9">
        <f>SUM(F4:F8)</f>
        <v>59</v>
      </c>
      <c r="G9" s="9">
        <f>SUM(G4:G8)</f>
        <v>1660</v>
      </c>
      <c r="H9" s="9"/>
      <c r="I9" s="46">
        <f>SUM(I4:I8)</f>
        <v>14774</v>
      </c>
    </row>
    <row r="11" spans="1:11" ht="26.65" customHeight="1">
      <c r="A11" s="352" t="s">
        <v>1020</v>
      </c>
      <c r="B11" s="309"/>
      <c r="C11" s="309"/>
      <c r="D11" s="309"/>
      <c r="E11" s="309"/>
      <c r="F11" s="13">
        <f>SUM(F4:F8)</f>
        <v>59</v>
      </c>
      <c r="G11" s="13">
        <f>SUM(G4:G8)</f>
        <v>1660</v>
      </c>
      <c r="H11" s="13"/>
      <c r="I11" s="47">
        <f>I9</f>
        <v>14774</v>
      </c>
    </row>
    <row r="13" spans="1:11" ht="15">
      <c r="F13" s="310" t="s">
        <v>170</v>
      </c>
      <c r="G13" s="310"/>
      <c r="H13" s="310"/>
      <c r="I13" s="15">
        <f>I9+I11</f>
        <v>29548</v>
      </c>
    </row>
  </sheetData>
  <mergeCells count="17">
    <mergeCell ref="A1:I1"/>
    <mergeCell ref="A2:A3"/>
    <mergeCell ref="B2:B3"/>
    <mergeCell ref="C2:C3"/>
    <mergeCell ref="D2:D3"/>
    <mergeCell ref="E2:E3"/>
    <mergeCell ref="F2:F3"/>
    <mergeCell ref="G2:G3"/>
    <mergeCell ref="H2:H3"/>
    <mergeCell ref="I2:I3"/>
    <mergeCell ref="C4:C5"/>
    <mergeCell ref="C6:C8"/>
    <mergeCell ref="A9:E9"/>
    <mergeCell ref="A11:E11"/>
    <mergeCell ref="F13:H13"/>
    <mergeCell ref="A4:A8"/>
    <mergeCell ref="B4:B8"/>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75" zoomScaleNormal="75" workbookViewId="0">
      <selection activeCell="J1" sqref="A1:XFD20"/>
    </sheetView>
  </sheetViews>
  <sheetFormatPr defaultRowHeight="14.25"/>
  <cols>
    <col min="1" max="4" width="10.5" customWidth="1"/>
    <col min="5" max="5" width="98.375" customWidth="1"/>
    <col min="6" max="8" width="10.5" customWidth="1"/>
    <col min="9" max="9" width="16.625" customWidth="1"/>
    <col min="10" max="1022" width="10.5" customWidth="1"/>
  </cols>
  <sheetData>
    <row r="1" spans="1:9">
      <c r="A1" s="312"/>
      <c r="B1" s="312"/>
      <c r="C1" s="312"/>
      <c r="D1" s="312"/>
      <c r="E1" s="312"/>
      <c r="F1" s="312"/>
      <c r="G1" s="312"/>
      <c r="H1" s="312"/>
      <c r="I1" s="312"/>
    </row>
    <row r="2" spans="1:9" ht="26.65" customHeight="1">
      <c r="A2" s="311" t="s">
        <v>1</v>
      </c>
      <c r="B2" s="311" t="s">
        <v>2</v>
      </c>
      <c r="C2" s="311" t="s">
        <v>3</v>
      </c>
      <c r="D2" s="311" t="s">
        <v>153</v>
      </c>
      <c r="E2" s="311" t="s">
        <v>154</v>
      </c>
      <c r="F2" s="311" t="s">
        <v>155</v>
      </c>
      <c r="G2" s="311" t="s">
        <v>156</v>
      </c>
      <c r="H2" s="311" t="s">
        <v>157</v>
      </c>
      <c r="I2" s="311" t="s">
        <v>158</v>
      </c>
    </row>
    <row r="3" spans="1:9" ht="30" customHeight="1">
      <c r="A3" s="311"/>
      <c r="B3" s="311"/>
      <c r="C3" s="311"/>
      <c r="D3" s="311"/>
      <c r="E3" s="311"/>
      <c r="F3" s="311"/>
      <c r="G3" s="311"/>
      <c r="H3" s="311"/>
      <c r="I3" s="311"/>
    </row>
    <row r="4" spans="1:9" ht="43.5" customHeight="1">
      <c r="A4" s="337">
        <v>42</v>
      </c>
      <c r="B4" s="313">
        <v>45</v>
      </c>
      <c r="C4" s="313" t="s">
        <v>85</v>
      </c>
      <c r="D4" s="5" t="s">
        <v>159</v>
      </c>
      <c r="E4" s="159" t="s">
        <v>667</v>
      </c>
      <c r="F4" s="5">
        <v>10</v>
      </c>
      <c r="G4" s="5">
        <v>392</v>
      </c>
      <c r="H4" s="7">
        <v>5</v>
      </c>
      <c r="I4" s="7">
        <f>H4*G4</f>
        <v>1960</v>
      </c>
    </row>
    <row r="5" spans="1:9" ht="36" customHeight="1">
      <c r="A5" s="337"/>
      <c r="B5" s="313"/>
      <c r="C5" s="313"/>
      <c r="D5" s="5" t="s">
        <v>160</v>
      </c>
      <c r="E5" s="159" t="s">
        <v>668</v>
      </c>
      <c r="F5" s="5">
        <v>5</v>
      </c>
      <c r="G5" s="5">
        <v>570</v>
      </c>
      <c r="H5" s="7">
        <v>5</v>
      </c>
      <c r="I5" s="210">
        <f t="shared" ref="I5:I10" si="0">H5*G5</f>
        <v>2850</v>
      </c>
    </row>
    <row r="6" spans="1:9" ht="51" customHeight="1">
      <c r="A6" s="337"/>
      <c r="B6" s="313"/>
      <c r="C6" s="313"/>
      <c r="D6" s="5" t="s">
        <v>161</v>
      </c>
      <c r="E6" s="159" t="s">
        <v>669</v>
      </c>
      <c r="F6" s="5">
        <v>12</v>
      </c>
      <c r="G6" s="5">
        <v>332</v>
      </c>
      <c r="H6" s="257">
        <v>5</v>
      </c>
      <c r="I6" s="210">
        <f t="shared" si="0"/>
        <v>1660</v>
      </c>
    </row>
    <row r="7" spans="1:9" ht="51.75" customHeight="1">
      <c r="A7" s="337"/>
      <c r="B7" s="313"/>
      <c r="C7" s="313"/>
      <c r="D7" s="5" t="s">
        <v>162</v>
      </c>
      <c r="E7" s="159" t="s">
        <v>670</v>
      </c>
      <c r="F7" s="5">
        <v>16</v>
      </c>
      <c r="G7" s="5">
        <v>294</v>
      </c>
      <c r="H7" s="257">
        <v>5</v>
      </c>
      <c r="I7" s="210">
        <f t="shared" si="0"/>
        <v>1470</v>
      </c>
    </row>
    <row r="8" spans="1:9" ht="35.25" customHeight="1">
      <c r="A8" s="337"/>
      <c r="B8" s="313"/>
      <c r="C8" s="313"/>
      <c r="D8" s="5" t="s">
        <v>163</v>
      </c>
      <c r="E8" s="159" t="s">
        <v>671</v>
      </c>
      <c r="F8" s="5">
        <v>4</v>
      </c>
      <c r="G8" s="5">
        <v>190</v>
      </c>
      <c r="H8" s="257">
        <v>5</v>
      </c>
      <c r="I8" s="210">
        <f t="shared" si="0"/>
        <v>950</v>
      </c>
    </row>
    <row r="9" spans="1:9" ht="33" customHeight="1">
      <c r="A9" s="337"/>
      <c r="B9" s="313"/>
      <c r="C9" s="313"/>
      <c r="D9" s="5" t="s">
        <v>164</v>
      </c>
      <c r="E9" s="159" t="s">
        <v>672</v>
      </c>
      <c r="F9" s="5">
        <v>2</v>
      </c>
      <c r="G9" s="5">
        <v>48</v>
      </c>
      <c r="H9" s="257">
        <v>5</v>
      </c>
      <c r="I9" s="210">
        <f t="shared" si="0"/>
        <v>240</v>
      </c>
    </row>
    <row r="10" spans="1:9" ht="67.5" customHeight="1">
      <c r="A10" s="337"/>
      <c r="B10" s="313"/>
      <c r="C10" s="313"/>
      <c r="D10" s="5" t="s">
        <v>165</v>
      </c>
      <c r="E10" s="159" t="s">
        <v>673</v>
      </c>
      <c r="F10" s="5">
        <v>34</v>
      </c>
      <c r="G10" s="5">
        <v>117</v>
      </c>
      <c r="H10" s="257">
        <v>5</v>
      </c>
      <c r="I10" s="210">
        <f t="shared" si="0"/>
        <v>585</v>
      </c>
    </row>
    <row r="11" spans="1:9" ht="15.75" customHeight="1">
      <c r="A11" s="351" t="s">
        <v>1021</v>
      </c>
      <c r="B11" s="308"/>
      <c r="C11" s="308"/>
      <c r="D11" s="308"/>
      <c r="E11" s="308"/>
      <c r="F11" s="9">
        <f>SUM(F4:F10)</f>
        <v>83</v>
      </c>
      <c r="G11" s="9">
        <f>SUM(G4:G10)</f>
        <v>1943</v>
      </c>
      <c r="H11" s="9"/>
      <c r="I11" s="46">
        <f>SUM(I4:I10)</f>
        <v>9715</v>
      </c>
    </row>
    <row r="13" spans="1:9" ht="15.75" customHeight="1">
      <c r="A13" s="352" t="s">
        <v>1022</v>
      </c>
      <c r="B13" s="309"/>
      <c r="C13" s="309"/>
      <c r="D13" s="309"/>
      <c r="E13" s="309"/>
      <c r="F13" s="13">
        <f>SUM(F4:F10)</f>
        <v>83</v>
      </c>
      <c r="G13" s="13">
        <f>SUM(G4:G10)</f>
        <v>1943</v>
      </c>
      <c r="H13" s="13"/>
      <c r="I13" s="47">
        <f>I11</f>
        <v>9715</v>
      </c>
    </row>
    <row r="15" spans="1:9" ht="15">
      <c r="F15" s="310" t="s">
        <v>170</v>
      </c>
      <c r="G15" s="310"/>
      <c r="H15" s="310"/>
      <c r="I15" s="15">
        <f>I11+I13</f>
        <v>19430</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75" zoomScaleNormal="75" workbookViewId="0">
      <selection activeCell="A4" sqref="A4:A6"/>
    </sheetView>
  </sheetViews>
  <sheetFormatPr defaultRowHeight="14.25"/>
  <cols>
    <col min="1" max="2" width="10.5" customWidth="1"/>
    <col min="3" max="3" width="24.25" customWidth="1"/>
    <col min="4" max="4" width="10.5" customWidth="1"/>
    <col min="5" max="5" width="72" customWidth="1"/>
    <col min="6" max="8" width="10.5" customWidth="1"/>
    <col min="9" max="9" width="15.25" customWidth="1"/>
    <col min="10" max="1025" width="10.5" customWidth="1"/>
  </cols>
  <sheetData>
    <row r="1" spans="1:9">
      <c r="A1" s="365"/>
      <c r="B1" s="365"/>
      <c r="C1" s="365"/>
      <c r="D1" s="365"/>
      <c r="E1" s="365"/>
      <c r="F1" s="365"/>
      <c r="G1" s="365"/>
      <c r="H1" s="365"/>
      <c r="I1" s="365"/>
    </row>
    <row r="2" spans="1:9" ht="30" customHeight="1">
      <c r="A2" s="411" t="s">
        <v>1</v>
      </c>
      <c r="B2" s="411" t="s">
        <v>2</v>
      </c>
      <c r="C2" s="411" t="s">
        <v>674</v>
      </c>
      <c r="D2" s="411" t="s">
        <v>675</v>
      </c>
      <c r="E2" s="411" t="s">
        <v>676</v>
      </c>
      <c r="F2" s="411" t="s">
        <v>155</v>
      </c>
      <c r="G2" s="411" t="s">
        <v>156</v>
      </c>
      <c r="H2" s="411" t="s">
        <v>157</v>
      </c>
      <c r="I2" s="411" t="s">
        <v>158</v>
      </c>
    </row>
    <row r="3" spans="1:9" ht="34.15" customHeight="1">
      <c r="A3" s="411"/>
      <c r="B3" s="411"/>
      <c r="C3" s="411"/>
      <c r="D3" s="411"/>
      <c r="E3" s="411"/>
      <c r="F3" s="411"/>
      <c r="G3" s="411"/>
      <c r="H3" s="411"/>
      <c r="I3" s="411"/>
    </row>
    <row r="4" spans="1:9" ht="95.45" customHeight="1">
      <c r="A4" s="434">
        <v>43</v>
      </c>
      <c r="B4" s="412">
        <v>46</v>
      </c>
      <c r="C4" s="160" t="s">
        <v>677</v>
      </c>
      <c r="D4" s="160" t="s">
        <v>159</v>
      </c>
      <c r="E4" s="161" t="s">
        <v>678</v>
      </c>
      <c r="F4" s="162">
        <v>37</v>
      </c>
      <c r="G4" s="162">
        <v>25</v>
      </c>
      <c r="H4" s="163">
        <v>8</v>
      </c>
      <c r="I4" s="239">
        <f>G4*H4</f>
        <v>200</v>
      </c>
    </row>
    <row r="5" spans="1:9" ht="67.150000000000006" customHeight="1">
      <c r="A5" s="434"/>
      <c r="B5" s="412"/>
      <c r="C5" s="160" t="s">
        <v>679</v>
      </c>
      <c r="D5" s="160" t="s">
        <v>160</v>
      </c>
      <c r="E5" s="164" t="s">
        <v>680</v>
      </c>
      <c r="F5" s="162">
        <v>17</v>
      </c>
      <c r="G5" s="162">
        <v>380</v>
      </c>
      <c r="H5" s="163">
        <v>8</v>
      </c>
      <c r="I5" s="239">
        <f t="shared" ref="I5:I6" si="0">G5*H5</f>
        <v>3040</v>
      </c>
    </row>
    <row r="6" spans="1:9" ht="141.75" customHeight="1">
      <c r="A6" s="434"/>
      <c r="B6" s="412"/>
      <c r="C6" s="160" t="s">
        <v>681</v>
      </c>
      <c r="D6" s="160" t="s">
        <v>161</v>
      </c>
      <c r="E6" s="164" t="s">
        <v>682</v>
      </c>
      <c r="F6" s="162">
        <v>24</v>
      </c>
      <c r="G6" s="162">
        <v>500</v>
      </c>
      <c r="H6" s="163">
        <v>8</v>
      </c>
      <c r="I6" s="239">
        <f t="shared" si="0"/>
        <v>4000</v>
      </c>
    </row>
    <row r="7" spans="1:9" ht="16.899999999999999" customHeight="1">
      <c r="A7" s="407" t="s">
        <v>1023</v>
      </c>
      <c r="B7" s="408"/>
      <c r="C7" s="408"/>
      <c r="D7" s="408"/>
      <c r="E7" s="408"/>
      <c r="F7" s="165">
        <f>SUM(F4:F6)</f>
        <v>78</v>
      </c>
      <c r="G7" s="165">
        <v>925</v>
      </c>
      <c r="H7" s="166"/>
      <c r="I7" s="166">
        <f>SUM(I4:I6)</f>
        <v>7240</v>
      </c>
    </row>
    <row r="8" spans="1:9" ht="15">
      <c r="A8" s="167"/>
      <c r="B8" s="167"/>
      <c r="C8" s="167"/>
      <c r="D8" s="167"/>
      <c r="E8" s="167"/>
      <c r="F8" s="167"/>
      <c r="G8" s="167"/>
      <c r="H8" s="167"/>
      <c r="I8" s="167"/>
    </row>
    <row r="9" spans="1:9" ht="17.45" customHeight="1">
      <c r="A9" s="409" t="s">
        <v>1024</v>
      </c>
      <c r="B9" s="410"/>
      <c r="C9" s="410"/>
      <c r="D9" s="410"/>
      <c r="E9" s="410"/>
      <c r="F9" s="168">
        <f>SUM(F4:F6)</f>
        <v>78</v>
      </c>
      <c r="G9" s="168">
        <v>925</v>
      </c>
      <c r="H9" s="169"/>
      <c r="I9" s="169">
        <f>I7</f>
        <v>7240</v>
      </c>
    </row>
    <row r="10" spans="1:9" ht="15">
      <c r="A10" s="167"/>
      <c r="B10" s="167"/>
      <c r="C10" s="167"/>
      <c r="D10" s="167"/>
      <c r="E10" s="167"/>
      <c r="F10" s="167"/>
      <c r="G10" s="167"/>
      <c r="H10" s="167"/>
      <c r="I10" s="167"/>
    </row>
    <row r="11" spans="1:9" ht="15">
      <c r="F11" s="310" t="s">
        <v>170</v>
      </c>
      <c r="G11" s="310"/>
      <c r="H11" s="310"/>
      <c r="I11" s="15">
        <f>I7+I9</f>
        <v>14480</v>
      </c>
    </row>
  </sheetData>
  <mergeCells count="15">
    <mergeCell ref="A1:I1"/>
    <mergeCell ref="I2:I3"/>
    <mergeCell ref="A4:A6"/>
    <mergeCell ref="B4:B6"/>
    <mergeCell ref="A2:A3"/>
    <mergeCell ref="B2:B3"/>
    <mergeCell ref="C2:C3"/>
    <mergeCell ref="D2:D3"/>
    <mergeCell ref="E2:E3"/>
    <mergeCell ref="A7:E7"/>
    <mergeCell ref="A9:E9"/>
    <mergeCell ref="F11:H11"/>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75" zoomScaleNormal="75" workbookViewId="0">
      <selection activeCell="J1" sqref="A1:XFD20"/>
    </sheetView>
  </sheetViews>
  <sheetFormatPr defaultRowHeight="14.25"/>
  <cols>
    <col min="1" max="4" width="10.5" customWidth="1"/>
    <col min="5" max="5" width="60.75" customWidth="1"/>
    <col min="6" max="8" width="10.5" customWidth="1"/>
    <col min="9" max="9" width="22" customWidth="1"/>
    <col min="10" max="1025" width="10.5" customWidth="1"/>
  </cols>
  <sheetData>
    <row r="1" spans="1:9">
      <c r="A1" s="312"/>
      <c r="B1" s="312"/>
      <c r="C1" s="312"/>
      <c r="D1" s="312"/>
      <c r="E1" s="312"/>
      <c r="F1" s="312"/>
      <c r="G1" s="312"/>
      <c r="H1" s="312"/>
      <c r="I1" s="312"/>
    </row>
    <row r="2" spans="1:9" ht="14.65"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25.5" customHeight="1">
      <c r="A4" s="337">
        <v>44</v>
      </c>
      <c r="B4" s="313">
        <v>47</v>
      </c>
      <c r="C4" s="313" t="s">
        <v>683</v>
      </c>
      <c r="D4" s="5" t="s">
        <v>159</v>
      </c>
      <c r="E4" s="5" t="s">
        <v>684</v>
      </c>
      <c r="F4" s="5">
        <v>33</v>
      </c>
      <c r="G4" s="5">
        <v>300</v>
      </c>
      <c r="H4" s="228">
        <v>5.5</v>
      </c>
      <c r="I4" s="228">
        <f>G4*H4</f>
        <v>1650</v>
      </c>
    </row>
    <row r="5" spans="1:9" ht="36" customHeight="1">
      <c r="A5" s="337"/>
      <c r="B5" s="313"/>
      <c r="C5" s="313"/>
      <c r="D5" s="5" t="s">
        <v>160</v>
      </c>
      <c r="E5" s="5" t="s">
        <v>685</v>
      </c>
      <c r="F5" s="5">
        <v>6</v>
      </c>
      <c r="G5" s="5">
        <v>420</v>
      </c>
      <c r="H5" s="228">
        <v>5.5</v>
      </c>
      <c r="I5" s="228">
        <f t="shared" ref="I5:I16" si="0">G5*H5</f>
        <v>2310</v>
      </c>
    </row>
    <row r="6" spans="1:9" ht="33.75" customHeight="1">
      <c r="A6" s="337"/>
      <c r="B6" s="313"/>
      <c r="C6" s="313"/>
      <c r="D6" s="5" t="s">
        <v>161</v>
      </c>
      <c r="E6" s="5" t="s">
        <v>686</v>
      </c>
      <c r="F6" s="5">
        <v>7</v>
      </c>
      <c r="G6" s="5">
        <v>470</v>
      </c>
      <c r="H6" s="228">
        <v>5.5</v>
      </c>
      <c r="I6" s="228">
        <f t="shared" si="0"/>
        <v>2585</v>
      </c>
    </row>
    <row r="7" spans="1:9" ht="45.75" customHeight="1">
      <c r="A7" s="337"/>
      <c r="B7" s="313"/>
      <c r="C7" s="366" t="s">
        <v>687</v>
      </c>
      <c r="D7" s="5" t="s">
        <v>162</v>
      </c>
      <c r="E7" s="5" t="s">
        <v>688</v>
      </c>
      <c r="F7" s="5">
        <v>10</v>
      </c>
      <c r="G7" s="5">
        <v>430</v>
      </c>
      <c r="H7" s="228">
        <v>5.5</v>
      </c>
      <c r="I7" s="228">
        <f t="shared" si="0"/>
        <v>2365</v>
      </c>
    </row>
    <row r="8" spans="1:9" ht="29.25" customHeight="1">
      <c r="A8" s="337"/>
      <c r="B8" s="313"/>
      <c r="C8" s="313"/>
      <c r="D8" s="5" t="s">
        <v>163</v>
      </c>
      <c r="E8" s="5" t="s">
        <v>689</v>
      </c>
      <c r="F8" s="5">
        <v>4</v>
      </c>
      <c r="G8" s="5">
        <v>400</v>
      </c>
      <c r="H8" s="228">
        <v>5.5</v>
      </c>
      <c r="I8" s="228">
        <f t="shared" si="0"/>
        <v>2200</v>
      </c>
    </row>
    <row r="9" spans="1:9" ht="37.5" customHeight="1">
      <c r="A9" s="337"/>
      <c r="B9" s="313"/>
      <c r="C9" s="366" t="s">
        <v>690</v>
      </c>
      <c r="D9" s="5" t="s">
        <v>164</v>
      </c>
      <c r="E9" s="5" t="s">
        <v>691</v>
      </c>
      <c r="F9" s="5">
        <v>27</v>
      </c>
      <c r="G9" s="5">
        <v>220</v>
      </c>
      <c r="H9" s="228">
        <v>5.5</v>
      </c>
      <c r="I9" s="228">
        <f t="shared" si="0"/>
        <v>1210</v>
      </c>
    </row>
    <row r="10" spans="1:9" ht="40.5" customHeight="1">
      <c r="A10" s="337"/>
      <c r="B10" s="313"/>
      <c r="C10" s="313"/>
      <c r="D10" s="5" t="s">
        <v>165</v>
      </c>
      <c r="E10" s="5" t="s">
        <v>692</v>
      </c>
      <c r="F10" s="5">
        <v>6</v>
      </c>
      <c r="G10" s="5">
        <v>380</v>
      </c>
      <c r="H10" s="228">
        <v>5.5</v>
      </c>
      <c r="I10" s="228">
        <f t="shared" si="0"/>
        <v>2090</v>
      </c>
    </row>
    <row r="11" spans="1:9" ht="32.25" customHeight="1">
      <c r="A11" s="337"/>
      <c r="B11" s="313"/>
      <c r="C11" s="313"/>
      <c r="D11" s="5" t="s">
        <v>166</v>
      </c>
      <c r="E11" s="5" t="s">
        <v>693</v>
      </c>
      <c r="F11" s="5">
        <v>1</v>
      </c>
      <c r="G11" s="5">
        <v>336</v>
      </c>
      <c r="H11" s="228">
        <v>5.5</v>
      </c>
      <c r="I11" s="228">
        <f t="shared" si="0"/>
        <v>1848</v>
      </c>
    </row>
    <row r="12" spans="1:9" ht="39.75" customHeight="1">
      <c r="A12" s="337"/>
      <c r="B12" s="313"/>
      <c r="C12" s="313"/>
      <c r="D12" s="5" t="s">
        <v>167</v>
      </c>
      <c r="E12" s="5" t="s">
        <v>694</v>
      </c>
      <c r="F12" s="5">
        <v>3</v>
      </c>
      <c r="G12" s="5">
        <v>400</v>
      </c>
      <c r="H12" s="228">
        <v>5.5</v>
      </c>
      <c r="I12" s="228">
        <f t="shared" si="0"/>
        <v>2200</v>
      </c>
    </row>
    <row r="13" spans="1:9" ht="34.5" customHeight="1">
      <c r="A13" s="337"/>
      <c r="B13" s="313"/>
      <c r="C13" s="366" t="s">
        <v>695</v>
      </c>
      <c r="D13" s="5" t="s">
        <v>204</v>
      </c>
      <c r="E13" s="5" t="s">
        <v>696</v>
      </c>
      <c r="F13" s="5">
        <v>10</v>
      </c>
      <c r="G13" s="5">
        <v>400</v>
      </c>
      <c r="H13" s="228">
        <v>5.5</v>
      </c>
      <c r="I13" s="228">
        <f t="shared" si="0"/>
        <v>2200</v>
      </c>
    </row>
    <row r="14" spans="1:9" ht="33" customHeight="1">
      <c r="A14" s="337"/>
      <c r="B14" s="313"/>
      <c r="C14" s="313"/>
      <c r="D14" s="5" t="s">
        <v>218</v>
      </c>
      <c r="E14" s="5" t="s">
        <v>697</v>
      </c>
      <c r="F14" s="5">
        <v>10</v>
      </c>
      <c r="G14" s="5">
        <v>400</v>
      </c>
      <c r="H14" s="228">
        <v>5.5</v>
      </c>
      <c r="I14" s="228">
        <f t="shared" si="0"/>
        <v>2200</v>
      </c>
    </row>
    <row r="15" spans="1:9" ht="34.5" customHeight="1">
      <c r="A15" s="337"/>
      <c r="B15" s="313"/>
      <c r="C15" s="313"/>
      <c r="D15" s="5" t="s">
        <v>231</v>
      </c>
      <c r="E15" s="5" t="s">
        <v>698</v>
      </c>
      <c r="F15" s="5">
        <v>2</v>
      </c>
      <c r="G15" s="5">
        <v>450</v>
      </c>
      <c r="H15" s="228">
        <v>5.5</v>
      </c>
      <c r="I15" s="228">
        <f t="shared" si="0"/>
        <v>2475</v>
      </c>
    </row>
    <row r="16" spans="1:9" ht="35.25" customHeight="1">
      <c r="A16" s="337"/>
      <c r="B16" s="313"/>
      <c r="C16" s="313"/>
      <c r="D16" s="5" t="s">
        <v>249</v>
      </c>
      <c r="E16" s="5" t="s">
        <v>699</v>
      </c>
      <c r="F16" s="5">
        <v>3</v>
      </c>
      <c r="G16" s="5">
        <v>450</v>
      </c>
      <c r="H16" s="228">
        <v>5.5</v>
      </c>
      <c r="I16" s="228">
        <f t="shared" si="0"/>
        <v>2475</v>
      </c>
    </row>
    <row r="17" spans="1:9" ht="15" customHeight="1">
      <c r="A17" s="351" t="s">
        <v>1025</v>
      </c>
      <c r="B17" s="308"/>
      <c r="C17" s="308"/>
      <c r="D17" s="308"/>
      <c r="E17" s="308"/>
      <c r="F17" s="9">
        <f>SUM(F4:F16)</f>
        <v>122</v>
      </c>
      <c r="G17" s="9">
        <f>SUM(G4:G16)</f>
        <v>5056</v>
      </c>
      <c r="H17" s="9"/>
      <c r="I17" s="229">
        <f>SUM(I4:I16)</f>
        <v>27808</v>
      </c>
    </row>
    <row r="19" spans="1:9" ht="15" customHeight="1">
      <c r="A19" s="352" t="s">
        <v>1026</v>
      </c>
      <c r="B19" s="309"/>
      <c r="C19" s="309"/>
      <c r="D19" s="309"/>
      <c r="E19" s="309"/>
      <c r="F19" s="13">
        <f>SUM(F4:F16)</f>
        <v>122</v>
      </c>
      <c r="G19" s="13">
        <f>SUM(G4:G16)</f>
        <v>5056</v>
      </c>
      <c r="H19" s="13"/>
      <c r="I19" s="230">
        <f>I17</f>
        <v>27808</v>
      </c>
    </row>
    <row r="21" spans="1:9" ht="15">
      <c r="F21" s="310" t="s">
        <v>170</v>
      </c>
      <c r="G21" s="310"/>
      <c r="H21" s="310"/>
      <c r="I21" s="15">
        <f>I17+I19</f>
        <v>55616</v>
      </c>
    </row>
  </sheetData>
  <mergeCells count="19">
    <mergeCell ref="A1:I1"/>
    <mergeCell ref="I2:I3"/>
    <mergeCell ref="A4:A16"/>
    <mergeCell ref="B4:B16"/>
    <mergeCell ref="C4:C6"/>
    <mergeCell ref="C7:C8"/>
    <mergeCell ref="C9:C12"/>
    <mergeCell ref="C13:C16"/>
    <mergeCell ref="A2:A3"/>
    <mergeCell ref="B2:B3"/>
    <mergeCell ref="C2:C3"/>
    <mergeCell ref="D2:D3"/>
    <mergeCell ref="E2:E3"/>
    <mergeCell ref="A17:E17"/>
    <mergeCell ref="A19:E19"/>
    <mergeCell ref="F21:H21"/>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75" zoomScaleNormal="75" workbookViewId="0">
      <selection activeCell="E4" sqref="E4:E14"/>
    </sheetView>
  </sheetViews>
  <sheetFormatPr defaultRowHeight="14.25"/>
  <cols>
    <col min="1" max="4" width="10.5" customWidth="1"/>
    <col min="5" max="5" width="97.375" customWidth="1"/>
    <col min="6" max="8" width="10.5" customWidth="1"/>
    <col min="9" max="9" width="16.375" customWidth="1"/>
    <col min="10" max="10" width="10.5" customWidth="1"/>
    <col min="11" max="11" width="19.625" customWidth="1"/>
    <col min="12" max="1025" width="10.5" customWidth="1"/>
  </cols>
  <sheetData>
    <row r="1" spans="1:11">
      <c r="A1" s="312"/>
      <c r="B1" s="312"/>
      <c r="C1" s="312"/>
      <c r="D1" s="312"/>
      <c r="E1" s="312"/>
      <c r="F1" s="312"/>
      <c r="G1" s="312"/>
      <c r="H1" s="312"/>
      <c r="I1" s="312"/>
    </row>
    <row r="2" spans="1:11" ht="14.65" customHeight="1">
      <c r="A2" s="311" t="s">
        <v>1</v>
      </c>
      <c r="B2" s="311" t="s">
        <v>2</v>
      </c>
      <c r="C2" s="311" t="s">
        <v>3</v>
      </c>
      <c r="D2" s="311" t="s">
        <v>153</v>
      </c>
      <c r="E2" s="311" t="s">
        <v>154</v>
      </c>
      <c r="F2" s="311" t="s">
        <v>155</v>
      </c>
      <c r="G2" s="311" t="s">
        <v>156</v>
      </c>
      <c r="H2" s="311" t="s">
        <v>157</v>
      </c>
      <c r="I2" s="311" t="s">
        <v>158</v>
      </c>
    </row>
    <row r="3" spans="1:11">
      <c r="A3" s="311"/>
      <c r="B3" s="311"/>
      <c r="C3" s="311"/>
      <c r="D3" s="311"/>
      <c r="E3" s="311"/>
      <c r="F3" s="311"/>
      <c r="G3" s="311"/>
      <c r="H3" s="311"/>
      <c r="I3" s="311"/>
    </row>
    <row r="4" spans="1:11" ht="48.75" customHeight="1">
      <c r="A4" s="337">
        <v>45</v>
      </c>
      <c r="B4" s="313">
        <v>48</v>
      </c>
      <c r="C4" s="313" t="s">
        <v>90</v>
      </c>
      <c r="D4" s="5" t="s">
        <v>159</v>
      </c>
      <c r="E4" s="463" t="s">
        <v>1103</v>
      </c>
      <c r="F4" s="5">
        <v>22</v>
      </c>
      <c r="G4" s="5">
        <v>63</v>
      </c>
      <c r="H4" s="7">
        <v>14.29</v>
      </c>
      <c r="I4" s="7">
        <f>G4*H4</f>
        <v>900.27</v>
      </c>
      <c r="K4" s="28"/>
    </row>
    <row r="5" spans="1:11" ht="39" customHeight="1">
      <c r="A5" s="337"/>
      <c r="B5" s="313"/>
      <c r="C5" s="313"/>
      <c r="D5" s="5" t="s">
        <v>160</v>
      </c>
      <c r="E5" s="463" t="s">
        <v>1104</v>
      </c>
      <c r="F5" s="5">
        <v>22</v>
      </c>
      <c r="G5" s="5">
        <v>62</v>
      </c>
      <c r="H5" s="7">
        <v>14.52</v>
      </c>
      <c r="I5" s="210">
        <f t="shared" ref="I5:I14" si="0">G5*H5</f>
        <v>900.24</v>
      </c>
      <c r="K5" s="28"/>
    </row>
    <row r="6" spans="1:11" ht="32.25" customHeight="1">
      <c r="A6" s="337"/>
      <c r="B6" s="313"/>
      <c r="C6" s="313"/>
      <c r="D6" s="5" t="s">
        <v>161</v>
      </c>
      <c r="E6" s="463" t="s">
        <v>1105</v>
      </c>
      <c r="F6" s="5">
        <v>1</v>
      </c>
      <c r="G6" s="5">
        <v>100</v>
      </c>
      <c r="H6" s="7">
        <v>6</v>
      </c>
      <c r="I6" s="210">
        <f t="shared" si="0"/>
        <v>600</v>
      </c>
      <c r="K6" s="28"/>
    </row>
    <row r="7" spans="1:11" ht="30.75" customHeight="1">
      <c r="A7" s="337"/>
      <c r="B7" s="313"/>
      <c r="C7" s="313"/>
      <c r="D7" s="5" t="s">
        <v>162</v>
      </c>
      <c r="E7" s="463" t="s">
        <v>1106</v>
      </c>
      <c r="F7" s="5">
        <v>1</v>
      </c>
      <c r="G7" s="5">
        <v>62</v>
      </c>
      <c r="H7" s="7">
        <v>9.68</v>
      </c>
      <c r="I7" s="210">
        <f t="shared" si="0"/>
        <v>600.16</v>
      </c>
      <c r="K7" s="28"/>
    </row>
    <row r="8" spans="1:11" ht="35.25" customHeight="1">
      <c r="A8" s="337"/>
      <c r="B8" s="313"/>
      <c r="C8" s="313"/>
      <c r="D8" s="5" t="s">
        <v>163</v>
      </c>
      <c r="E8" s="463" t="s">
        <v>1107</v>
      </c>
      <c r="F8" s="5">
        <v>4</v>
      </c>
      <c r="G8" s="5">
        <v>500</v>
      </c>
      <c r="H8" s="7">
        <v>3.2</v>
      </c>
      <c r="I8" s="210">
        <f t="shared" si="0"/>
        <v>1600</v>
      </c>
      <c r="K8" s="28"/>
    </row>
    <row r="9" spans="1:11" ht="36" customHeight="1">
      <c r="A9" s="337"/>
      <c r="B9" s="313"/>
      <c r="C9" s="313"/>
      <c r="D9" s="5" t="s">
        <v>164</v>
      </c>
      <c r="E9" s="463" t="s">
        <v>1108</v>
      </c>
      <c r="F9" s="5">
        <v>2</v>
      </c>
      <c r="G9" s="5">
        <v>300</v>
      </c>
      <c r="H9" s="7">
        <v>3</v>
      </c>
      <c r="I9" s="210">
        <f t="shared" si="0"/>
        <v>900</v>
      </c>
      <c r="K9" s="28"/>
    </row>
    <row r="10" spans="1:11" ht="37.5" customHeight="1">
      <c r="A10" s="337"/>
      <c r="B10" s="313"/>
      <c r="C10" s="313"/>
      <c r="D10" s="5" t="s">
        <v>165</v>
      </c>
      <c r="E10" s="463" t="s">
        <v>1109</v>
      </c>
      <c r="F10" s="5">
        <v>2</v>
      </c>
      <c r="G10" s="5">
        <v>200</v>
      </c>
      <c r="H10" s="7">
        <v>4.5</v>
      </c>
      <c r="I10" s="210">
        <f t="shared" si="0"/>
        <v>900</v>
      </c>
      <c r="K10" s="28"/>
    </row>
    <row r="11" spans="1:11" ht="39" customHeight="1">
      <c r="A11" s="337"/>
      <c r="B11" s="313"/>
      <c r="C11" s="313"/>
      <c r="D11" s="5" t="s">
        <v>166</v>
      </c>
      <c r="E11" s="463" t="s">
        <v>1110</v>
      </c>
      <c r="F11" s="5">
        <v>17</v>
      </c>
      <c r="G11" s="5">
        <v>250</v>
      </c>
      <c r="H11" s="7">
        <v>6</v>
      </c>
      <c r="I11" s="210">
        <f t="shared" si="0"/>
        <v>1500</v>
      </c>
      <c r="K11" s="28"/>
    </row>
    <row r="12" spans="1:11" ht="78" customHeight="1">
      <c r="A12" s="337"/>
      <c r="B12" s="313"/>
      <c r="C12" s="313"/>
      <c r="D12" s="5" t="s">
        <v>167</v>
      </c>
      <c r="E12" s="463" t="s">
        <v>1111</v>
      </c>
      <c r="F12" s="5">
        <v>19</v>
      </c>
      <c r="G12" s="5">
        <v>300</v>
      </c>
      <c r="H12" s="7">
        <v>7.67</v>
      </c>
      <c r="I12" s="210">
        <f t="shared" si="0"/>
        <v>2301</v>
      </c>
      <c r="K12" s="28"/>
    </row>
    <row r="13" spans="1:11" ht="66.75" customHeight="1">
      <c r="A13" s="337"/>
      <c r="B13" s="313"/>
      <c r="C13" s="313"/>
      <c r="D13" s="5" t="s">
        <v>204</v>
      </c>
      <c r="E13" s="463" t="s">
        <v>1112</v>
      </c>
      <c r="F13" s="5">
        <v>11</v>
      </c>
      <c r="G13" s="5">
        <v>300</v>
      </c>
      <c r="H13" s="7">
        <v>7.6369999999999996</v>
      </c>
      <c r="I13" s="210">
        <f t="shared" si="0"/>
        <v>2291.1</v>
      </c>
      <c r="K13" s="28"/>
    </row>
    <row r="14" spans="1:11" ht="60.75" customHeight="1">
      <c r="A14" s="337"/>
      <c r="B14" s="313"/>
      <c r="C14" s="313"/>
      <c r="D14" s="5" t="s">
        <v>218</v>
      </c>
      <c r="E14" s="463" t="s">
        <v>1113</v>
      </c>
      <c r="F14" s="5">
        <v>11</v>
      </c>
      <c r="G14" s="5">
        <v>310</v>
      </c>
      <c r="H14" s="7">
        <v>7.42</v>
      </c>
      <c r="I14" s="210">
        <f t="shared" si="0"/>
        <v>2300.1999999999998</v>
      </c>
      <c r="K14" s="28"/>
    </row>
    <row r="15" spans="1:11" ht="27" customHeight="1">
      <c r="A15" s="351" t="s">
        <v>1027</v>
      </c>
      <c r="B15" s="308"/>
      <c r="C15" s="308"/>
      <c r="D15" s="308"/>
      <c r="E15" s="308"/>
      <c r="F15" s="9">
        <f>SUM(F4:F14)</f>
        <v>112</v>
      </c>
      <c r="G15" s="9">
        <f>SUM(G4:G14)</f>
        <v>2447</v>
      </c>
      <c r="H15" s="9"/>
      <c r="I15" s="46">
        <f>SUM(I4:I14)</f>
        <v>14792.970000000001</v>
      </c>
    </row>
    <row r="17" spans="1:9" ht="27" customHeight="1">
      <c r="A17" s="352" t="s">
        <v>1028</v>
      </c>
      <c r="B17" s="309"/>
      <c r="C17" s="309"/>
      <c r="D17" s="309"/>
      <c r="E17" s="309"/>
      <c r="F17" s="13">
        <f>SUM(F4:F14)</f>
        <v>112</v>
      </c>
      <c r="G17" s="13">
        <f>SUM(G4:G14)</f>
        <v>2447</v>
      </c>
      <c r="H17" s="13"/>
      <c r="I17" s="47">
        <f>I15</f>
        <v>14792.970000000001</v>
      </c>
    </row>
    <row r="19" spans="1:9" ht="15">
      <c r="F19" s="310" t="s">
        <v>170</v>
      </c>
      <c r="G19" s="310"/>
      <c r="H19" s="310"/>
      <c r="I19" s="15">
        <f>I15+I17</f>
        <v>29585.940000000002</v>
      </c>
    </row>
  </sheetData>
  <mergeCells count="16">
    <mergeCell ref="A1:I1"/>
    <mergeCell ref="I2:I3"/>
    <mergeCell ref="A4:A14"/>
    <mergeCell ref="B4:B14"/>
    <mergeCell ref="C4:C14"/>
    <mergeCell ref="A2:A3"/>
    <mergeCell ref="B2:B3"/>
    <mergeCell ref="C2:C3"/>
    <mergeCell ref="D2:D3"/>
    <mergeCell ref="E2:E3"/>
    <mergeCell ref="A15:E15"/>
    <mergeCell ref="A17:E17"/>
    <mergeCell ref="F19:H19"/>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75" zoomScaleNormal="75" workbookViewId="0">
      <selection activeCell="E40" sqref="E40"/>
    </sheetView>
  </sheetViews>
  <sheetFormatPr defaultRowHeight="14.25"/>
  <cols>
    <col min="1" max="4" width="10.5" customWidth="1"/>
    <col min="5" max="5" width="78.375" customWidth="1"/>
    <col min="6" max="8" width="10.5" customWidth="1"/>
    <col min="9" max="9" width="16.375" customWidth="1"/>
    <col min="10" max="1025" width="10.5" customWidth="1"/>
  </cols>
  <sheetData>
    <row r="1" spans="1:9">
      <c r="A1" s="312"/>
      <c r="B1" s="312"/>
      <c r="C1" s="312"/>
      <c r="D1" s="312"/>
      <c r="E1" s="312"/>
      <c r="F1" s="312"/>
      <c r="G1" s="312"/>
      <c r="H1" s="312"/>
      <c r="I1" s="312"/>
    </row>
    <row r="2" spans="1:9" ht="25.35" customHeight="1">
      <c r="A2" s="311" t="s">
        <v>1</v>
      </c>
      <c r="B2" s="311" t="s">
        <v>2</v>
      </c>
      <c r="C2" s="311" t="s">
        <v>3</v>
      </c>
      <c r="D2" s="311" t="s">
        <v>153</v>
      </c>
      <c r="E2" s="311" t="s">
        <v>154</v>
      </c>
      <c r="F2" s="311" t="s">
        <v>155</v>
      </c>
      <c r="G2" s="311" t="s">
        <v>156</v>
      </c>
      <c r="H2" s="311" t="s">
        <v>157</v>
      </c>
      <c r="I2" s="311" t="s">
        <v>158</v>
      </c>
    </row>
    <row r="3" spans="1:9" ht="31.9" customHeight="1">
      <c r="A3" s="311"/>
      <c r="B3" s="311"/>
      <c r="C3" s="311"/>
      <c r="D3" s="311"/>
      <c r="E3" s="311"/>
      <c r="F3" s="311"/>
      <c r="G3" s="311"/>
      <c r="H3" s="311"/>
      <c r="I3" s="311"/>
    </row>
    <row r="4" spans="1:9" ht="45.75" customHeight="1">
      <c r="A4" s="337">
        <v>46</v>
      </c>
      <c r="B4" s="366">
        <v>49</v>
      </c>
      <c r="C4" s="366" t="s">
        <v>92</v>
      </c>
      <c r="D4" s="5" t="s">
        <v>159</v>
      </c>
      <c r="E4" s="22" t="s">
        <v>700</v>
      </c>
      <c r="F4" s="5">
        <v>52</v>
      </c>
      <c r="G4" s="5">
        <v>170</v>
      </c>
      <c r="H4" s="7">
        <v>10</v>
      </c>
      <c r="I4" s="7">
        <f>G4*H4</f>
        <v>1700</v>
      </c>
    </row>
    <row r="5" spans="1:9" ht="40.5" customHeight="1">
      <c r="A5" s="337"/>
      <c r="B5" s="366"/>
      <c r="C5" s="366"/>
      <c r="D5" s="5" t="s">
        <v>160</v>
      </c>
      <c r="E5" s="170" t="s">
        <v>701</v>
      </c>
      <c r="F5" s="5">
        <v>27</v>
      </c>
      <c r="G5" s="5">
        <v>212</v>
      </c>
      <c r="H5" s="7">
        <v>10</v>
      </c>
      <c r="I5" s="7">
        <f>G5*H5</f>
        <v>2120</v>
      </c>
    </row>
    <row r="6" spans="1:9" ht="15" customHeight="1">
      <c r="A6" s="351" t="s">
        <v>1029</v>
      </c>
      <c r="B6" s="308"/>
      <c r="C6" s="308"/>
      <c r="D6" s="308"/>
      <c r="E6" s="308"/>
      <c r="F6" s="9">
        <f>SUM(F4:F5)</f>
        <v>79</v>
      </c>
      <c r="G6" s="9">
        <f>SUM(G4:G5)</f>
        <v>382</v>
      </c>
      <c r="H6" s="46">
        <f>SUM(H4:H5)/2</f>
        <v>10</v>
      </c>
      <c r="I6" s="46">
        <f>SUM(I4:I5)</f>
        <v>3820</v>
      </c>
    </row>
    <row r="8" spans="1:9" ht="15" customHeight="1">
      <c r="A8" s="352" t="s">
        <v>1030</v>
      </c>
      <c r="B8" s="309"/>
      <c r="C8" s="309"/>
      <c r="D8" s="309"/>
      <c r="E8" s="309"/>
      <c r="F8" s="13">
        <f>SUM(F6:F7)</f>
        <v>79</v>
      </c>
      <c r="G8" s="13">
        <f>SUM(G6:G7)</f>
        <v>382</v>
      </c>
      <c r="H8" s="47">
        <f>H6</f>
        <v>10</v>
      </c>
      <c r="I8" s="47">
        <f>I6</f>
        <v>3820</v>
      </c>
    </row>
    <row r="10" spans="1:9" ht="15">
      <c r="F10" s="310" t="s">
        <v>170</v>
      </c>
      <c r="G10" s="310"/>
      <c r="H10" s="310"/>
      <c r="I10" s="15">
        <f>SUM(I6:I8)</f>
        <v>7640</v>
      </c>
    </row>
  </sheetData>
  <mergeCells count="16">
    <mergeCell ref="A1:I1"/>
    <mergeCell ref="A2:A3"/>
    <mergeCell ref="B2:B3"/>
    <mergeCell ref="C2:C3"/>
    <mergeCell ref="D2:D3"/>
    <mergeCell ref="E2:E3"/>
    <mergeCell ref="F2:F3"/>
    <mergeCell ref="G2:G3"/>
    <mergeCell ref="H2:H3"/>
    <mergeCell ref="I2:I3"/>
    <mergeCell ref="F10:H10"/>
    <mergeCell ref="A4:A5"/>
    <mergeCell ref="B4:B5"/>
    <mergeCell ref="C4:C5"/>
    <mergeCell ref="A6:E6"/>
    <mergeCell ref="A8:E8"/>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75" zoomScaleNormal="75" workbookViewId="0">
      <selection activeCell="J1" sqref="A1:XFD20"/>
    </sheetView>
  </sheetViews>
  <sheetFormatPr defaultRowHeight="14.25"/>
  <cols>
    <col min="1" max="4" width="10.5" customWidth="1"/>
    <col min="5" max="5" width="64.125" customWidth="1"/>
    <col min="6" max="8" width="10.5" customWidth="1"/>
    <col min="9" max="9" width="15.25" customWidth="1"/>
    <col min="10" max="1025" width="10.5" customWidth="1"/>
  </cols>
  <sheetData>
    <row r="1" spans="1:9">
      <c r="A1" s="312"/>
      <c r="B1" s="312"/>
      <c r="C1" s="312"/>
      <c r="D1" s="312"/>
      <c r="E1" s="312"/>
      <c r="F1" s="312"/>
      <c r="G1" s="312"/>
      <c r="H1" s="312"/>
      <c r="I1" s="312"/>
    </row>
    <row r="2" spans="1:9" ht="30" customHeight="1">
      <c r="A2" s="311" t="s">
        <v>1</v>
      </c>
      <c r="B2" s="311" t="s">
        <v>2</v>
      </c>
      <c r="C2" s="311" t="s">
        <v>3</v>
      </c>
      <c r="D2" s="311" t="s">
        <v>153</v>
      </c>
      <c r="E2" s="311" t="s">
        <v>154</v>
      </c>
      <c r="F2" s="311" t="s">
        <v>155</v>
      </c>
      <c r="G2" s="311" t="s">
        <v>156</v>
      </c>
      <c r="H2" s="311" t="s">
        <v>157</v>
      </c>
      <c r="I2" s="311" t="s">
        <v>158</v>
      </c>
    </row>
    <row r="3" spans="1:9" ht="30.6" customHeight="1">
      <c r="A3" s="311"/>
      <c r="B3" s="311"/>
      <c r="C3" s="311"/>
      <c r="D3" s="311"/>
      <c r="E3" s="311"/>
      <c r="F3" s="311"/>
      <c r="G3" s="311"/>
      <c r="H3" s="311"/>
      <c r="I3" s="311"/>
    </row>
    <row r="4" spans="1:9" ht="124.9" customHeight="1">
      <c r="A4" s="337">
        <v>47</v>
      </c>
      <c r="B4" s="366">
        <v>52</v>
      </c>
      <c r="C4" s="366" t="s">
        <v>94</v>
      </c>
      <c r="D4" s="5" t="s">
        <v>159</v>
      </c>
      <c r="E4" s="79" t="s">
        <v>702</v>
      </c>
      <c r="F4" s="5">
        <v>53</v>
      </c>
      <c r="G4" s="5">
        <v>140</v>
      </c>
      <c r="H4" s="257">
        <v>12</v>
      </c>
      <c r="I4" s="7">
        <f>G4*H4</f>
        <v>1680</v>
      </c>
    </row>
    <row r="5" spans="1:9" ht="61.15" customHeight="1">
      <c r="A5" s="337"/>
      <c r="B5" s="366"/>
      <c r="C5" s="366"/>
      <c r="D5" s="5" t="s">
        <v>160</v>
      </c>
      <c r="E5" s="80" t="s">
        <v>703</v>
      </c>
      <c r="F5" s="5">
        <v>14</v>
      </c>
      <c r="G5" s="5">
        <v>90</v>
      </c>
      <c r="H5" s="257">
        <v>12</v>
      </c>
      <c r="I5" s="7">
        <f>G5*H5</f>
        <v>1080</v>
      </c>
    </row>
    <row r="6" spans="1:9" ht="76.150000000000006" customHeight="1">
      <c r="A6" s="337"/>
      <c r="B6" s="366"/>
      <c r="C6" s="366"/>
      <c r="D6" s="5" t="s">
        <v>161</v>
      </c>
      <c r="E6" s="80" t="s">
        <v>704</v>
      </c>
      <c r="F6" s="5">
        <v>11</v>
      </c>
      <c r="G6" s="5">
        <v>170</v>
      </c>
      <c r="H6" s="257">
        <v>12</v>
      </c>
      <c r="I6" s="7">
        <f>G6*H6</f>
        <v>2040</v>
      </c>
    </row>
    <row r="7" spans="1:9" ht="52.15" customHeight="1">
      <c r="A7" s="337"/>
      <c r="B7" s="366"/>
      <c r="C7" s="366"/>
      <c r="D7" s="5" t="s">
        <v>162</v>
      </c>
      <c r="E7" s="81" t="s">
        <v>705</v>
      </c>
      <c r="F7" s="5">
        <v>17</v>
      </c>
      <c r="G7" s="5">
        <v>80</v>
      </c>
      <c r="H7" s="257">
        <v>12</v>
      </c>
      <c r="I7" s="7">
        <f>G7*H7</f>
        <v>960</v>
      </c>
    </row>
    <row r="8" spans="1:9" ht="15.75" customHeight="1">
      <c r="A8" s="413" t="s">
        <v>706</v>
      </c>
      <c r="B8" s="413"/>
      <c r="C8" s="413"/>
      <c r="D8" s="413"/>
      <c r="E8" s="413"/>
      <c r="F8" s="171">
        <f>SUM(F4:F7)</f>
        <v>95</v>
      </c>
      <c r="G8" s="171">
        <f>SUM(G4:G7)</f>
        <v>480</v>
      </c>
      <c r="H8" s="171"/>
      <c r="I8" s="172">
        <f>SUM(I4:I7)</f>
        <v>5760</v>
      </c>
    </row>
    <row r="10" spans="1:9" ht="15.75" customHeight="1">
      <c r="A10" s="309" t="s">
        <v>707</v>
      </c>
      <c r="B10" s="309"/>
      <c r="C10" s="309"/>
      <c r="D10" s="309"/>
      <c r="E10" s="309"/>
      <c r="F10" s="13">
        <f>SUM(F4:F7)</f>
        <v>95</v>
      </c>
      <c r="G10" s="13">
        <f>SUM(G4:G7)</f>
        <v>480</v>
      </c>
      <c r="H10" s="13"/>
      <c r="I10" s="47">
        <f>I8</f>
        <v>5760</v>
      </c>
    </row>
    <row r="12" spans="1:9" ht="15">
      <c r="F12" s="310" t="s">
        <v>170</v>
      </c>
      <c r="G12" s="310"/>
      <c r="H12" s="310"/>
      <c r="I12" s="15">
        <f>I8+I10</f>
        <v>11520</v>
      </c>
    </row>
  </sheetData>
  <mergeCells count="16">
    <mergeCell ref="A1:I1"/>
    <mergeCell ref="I2:I3"/>
    <mergeCell ref="A4:A7"/>
    <mergeCell ref="B4:B7"/>
    <mergeCell ref="C4:C7"/>
    <mergeCell ref="A2:A3"/>
    <mergeCell ref="B2:B3"/>
    <mergeCell ref="C2:C3"/>
    <mergeCell ref="D2:D3"/>
    <mergeCell ref="E2:E3"/>
    <mergeCell ref="A8:E8"/>
    <mergeCell ref="A10:E10"/>
    <mergeCell ref="F12:H12"/>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75" zoomScaleNormal="75" workbookViewId="0">
      <selection activeCell="J1" sqref="A1:XFD20"/>
    </sheetView>
  </sheetViews>
  <sheetFormatPr defaultRowHeight="14.25"/>
  <cols>
    <col min="1" max="4" width="10.5" customWidth="1"/>
    <col min="5" max="5" width="58.25" customWidth="1"/>
    <col min="6" max="8" width="10.5" customWidth="1"/>
    <col min="9" max="9" width="15.25" customWidth="1"/>
    <col min="10" max="1025" width="10.5" customWidth="1"/>
  </cols>
  <sheetData>
    <row r="1" spans="1:11">
      <c r="A1" s="318"/>
      <c r="B1" s="318"/>
      <c r="C1" s="318"/>
      <c r="D1" s="318"/>
      <c r="E1" s="318"/>
      <c r="F1" s="318"/>
      <c r="G1" s="318"/>
      <c r="H1" s="318"/>
      <c r="I1" s="318"/>
    </row>
    <row r="2" spans="1:11" ht="31.15" customHeight="1">
      <c r="A2" s="317" t="s">
        <v>1</v>
      </c>
      <c r="B2" s="317" t="s">
        <v>2</v>
      </c>
      <c r="C2" s="317" t="s">
        <v>3</v>
      </c>
      <c r="D2" s="317" t="s">
        <v>153</v>
      </c>
      <c r="E2" s="317" t="s">
        <v>154</v>
      </c>
      <c r="F2" s="317" t="s">
        <v>155</v>
      </c>
      <c r="G2" s="317" t="s">
        <v>156</v>
      </c>
      <c r="H2" s="317" t="s">
        <v>157</v>
      </c>
      <c r="I2" s="317" t="s">
        <v>158</v>
      </c>
    </row>
    <row r="3" spans="1:11" ht="30" customHeight="1">
      <c r="A3" s="317"/>
      <c r="B3" s="317"/>
      <c r="C3" s="317"/>
      <c r="D3" s="317"/>
      <c r="E3" s="317"/>
      <c r="F3" s="317"/>
      <c r="G3" s="317"/>
      <c r="H3" s="317"/>
      <c r="I3" s="317"/>
    </row>
    <row r="4" spans="1:11" ht="48" customHeight="1">
      <c r="A4" s="337">
        <v>48</v>
      </c>
      <c r="B4" s="313">
        <v>53</v>
      </c>
      <c r="C4" s="313" t="s">
        <v>96</v>
      </c>
      <c r="D4" s="5" t="s">
        <v>159</v>
      </c>
      <c r="E4" s="17" t="s">
        <v>708</v>
      </c>
      <c r="F4" s="5">
        <v>38</v>
      </c>
      <c r="G4" s="5">
        <v>40</v>
      </c>
      <c r="H4" s="7">
        <v>4.93</v>
      </c>
      <c r="I4" s="7">
        <f t="shared" ref="I4:I13" si="0">G4*H4</f>
        <v>197.2</v>
      </c>
    </row>
    <row r="5" spans="1:11" ht="38.450000000000003" customHeight="1">
      <c r="A5" s="337"/>
      <c r="B5" s="313"/>
      <c r="C5" s="313"/>
      <c r="D5" s="5" t="s">
        <v>160</v>
      </c>
      <c r="E5" s="17" t="s">
        <v>709</v>
      </c>
      <c r="F5" s="5">
        <v>4</v>
      </c>
      <c r="G5" s="5">
        <v>160</v>
      </c>
      <c r="H5" s="7">
        <v>4.93</v>
      </c>
      <c r="I5" s="7">
        <f t="shared" si="0"/>
        <v>788.8</v>
      </c>
    </row>
    <row r="6" spans="1:11" ht="45" customHeight="1">
      <c r="A6" s="337"/>
      <c r="B6" s="313"/>
      <c r="C6" s="313"/>
      <c r="D6" s="5" t="s">
        <v>161</v>
      </c>
      <c r="E6" s="17" t="s">
        <v>710</v>
      </c>
      <c r="F6" s="5">
        <v>6</v>
      </c>
      <c r="G6" s="5">
        <v>160</v>
      </c>
      <c r="H6" s="7">
        <v>4.93</v>
      </c>
      <c r="I6" s="7">
        <f t="shared" si="0"/>
        <v>788.8</v>
      </c>
    </row>
    <row r="7" spans="1:11" ht="30.6" customHeight="1">
      <c r="A7" s="337"/>
      <c r="B7" s="313"/>
      <c r="C7" s="313"/>
      <c r="D7" s="5" t="s">
        <v>162</v>
      </c>
      <c r="E7" s="17" t="s">
        <v>711</v>
      </c>
      <c r="F7" s="5">
        <v>4</v>
      </c>
      <c r="G7" s="5">
        <v>174</v>
      </c>
      <c r="H7" s="7">
        <v>4.93</v>
      </c>
      <c r="I7" s="7">
        <f t="shared" si="0"/>
        <v>857.81999999999994</v>
      </c>
    </row>
    <row r="8" spans="1:11" ht="30.6" customHeight="1">
      <c r="A8" s="337"/>
      <c r="B8" s="313"/>
      <c r="C8" s="313"/>
      <c r="D8" s="5" t="s">
        <v>163</v>
      </c>
      <c r="E8" s="17" t="s">
        <v>712</v>
      </c>
      <c r="F8" s="5">
        <v>8</v>
      </c>
      <c r="G8" s="5">
        <v>100</v>
      </c>
      <c r="H8" s="7">
        <v>4.93</v>
      </c>
      <c r="I8" s="7">
        <f t="shared" si="0"/>
        <v>493</v>
      </c>
    </row>
    <row r="9" spans="1:11" ht="45.6" customHeight="1">
      <c r="A9" s="337"/>
      <c r="B9" s="313"/>
      <c r="C9" s="313"/>
      <c r="D9" s="5" t="s">
        <v>164</v>
      </c>
      <c r="E9" s="17" t="s">
        <v>713</v>
      </c>
      <c r="F9" s="5">
        <v>9</v>
      </c>
      <c r="G9" s="5">
        <v>70</v>
      </c>
      <c r="H9" s="7">
        <v>4.93</v>
      </c>
      <c r="I9" s="7">
        <f t="shared" si="0"/>
        <v>345.09999999999997</v>
      </c>
    </row>
    <row r="10" spans="1:11" ht="40.15" customHeight="1">
      <c r="A10" s="337"/>
      <c r="B10" s="313"/>
      <c r="C10" s="313"/>
      <c r="D10" s="5" t="s">
        <v>165</v>
      </c>
      <c r="E10" s="17" t="s">
        <v>714</v>
      </c>
      <c r="F10" s="5">
        <v>8</v>
      </c>
      <c r="G10" s="5">
        <v>160</v>
      </c>
      <c r="H10" s="7">
        <v>4.93</v>
      </c>
      <c r="I10" s="7">
        <f t="shared" si="0"/>
        <v>788.8</v>
      </c>
    </row>
    <row r="11" spans="1:11" ht="52.15" customHeight="1">
      <c r="A11" s="337"/>
      <c r="B11" s="313"/>
      <c r="C11" s="313"/>
      <c r="D11" s="5" t="s">
        <v>166</v>
      </c>
      <c r="E11" s="17" t="s">
        <v>715</v>
      </c>
      <c r="F11" s="5">
        <v>6</v>
      </c>
      <c r="G11" s="5">
        <v>120</v>
      </c>
      <c r="H11" s="7">
        <v>4.93</v>
      </c>
      <c r="I11" s="7">
        <f t="shared" si="0"/>
        <v>591.59999999999991</v>
      </c>
    </row>
    <row r="12" spans="1:11" ht="36.6" customHeight="1">
      <c r="A12" s="337"/>
      <c r="B12" s="313"/>
      <c r="C12" s="313"/>
      <c r="D12" s="5" t="s">
        <v>167</v>
      </c>
      <c r="E12" s="17" t="s">
        <v>716</v>
      </c>
      <c r="F12" s="5">
        <v>8</v>
      </c>
      <c r="G12" s="5">
        <v>100</v>
      </c>
      <c r="H12" s="7">
        <v>4.93</v>
      </c>
      <c r="I12" s="7">
        <f t="shared" si="0"/>
        <v>493</v>
      </c>
    </row>
    <row r="13" spans="1:11" ht="36" customHeight="1">
      <c r="A13" s="337"/>
      <c r="B13" s="313"/>
      <c r="C13" s="313"/>
      <c r="D13" s="5" t="s">
        <v>204</v>
      </c>
      <c r="E13" s="17" t="s">
        <v>717</v>
      </c>
      <c r="F13" s="5">
        <v>6</v>
      </c>
      <c r="G13" s="5">
        <v>120</v>
      </c>
      <c r="H13" s="7">
        <v>4.93</v>
      </c>
      <c r="I13" s="7">
        <f t="shared" si="0"/>
        <v>591.59999999999991</v>
      </c>
    </row>
    <row r="14" spans="1:11" ht="16.149999999999999" customHeight="1">
      <c r="A14" s="353" t="s">
        <v>1031</v>
      </c>
      <c r="B14" s="314"/>
      <c r="C14" s="314"/>
      <c r="D14" s="314"/>
      <c r="E14" s="314"/>
      <c r="F14" s="23">
        <f>SUM(F4:F13)</f>
        <v>97</v>
      </c>
      <c r="G14" s="23">
        <f>SUM(G4:G13)</f>
        <v>1204</v>
      </c>
      <c r="H14" s="23"/>
      <c r="I14" s="24">
        <f>SUM(I4:I13)</f>
        <v>5935.7199999999993</v>
      </c>
      <c r="K14" s="28"/>
    </row>
    <row r="16" spans="1:11" ht="15.75" customHeight="1">
      <c r="A16" s="354" t="s">
        <v>1032</v>
      </c>
      <c r="B16" s="315"/>
      <c r="C16" s="315"/>
      <c r="D16" s="315"/>
      <c r="E16" s="315"/>
      <c r="F16" s="25">
        <f>SUM(F4:F13)</f>
        <v>97</v>
      </c>
      <c r="G16" s="25">
        <f>SUM(G4:G13)</f>
        <v>1204</v>
      </c>
      <c r="H16" s="25"/>
      <c r="I16" s="26">
        <f>I14</f>
        <v>5935.7199999999993</v>
      </c>
    </row>
    <row r="18" spans="6:9" ht="15">
      <c r="F18" s="316" t="s">
        <v>170</v>
      </c>
      <c r="G18" s="316"/>
      <c r="H18" s="316"/>
      <c r="I18" s="69">
        <f>I14+I16</f>
        <v>11871.439999999999</v>
      </c>
    </row>
  </sheetData>
  <mergeCells count="16">
    <mergeCell ref="A1:I1"/>
    <mergeCell ref="I2:I3"/>
    <mergeCell ref="A4:A13"/>
    <mergeCell ref="B4:B13"/>
    <mergeCell ref="C4:C13"/>
    <mergeCell ref="A2:A3"/>
    <mergeCell ref="B2:B3"/>
    <mergeCell ref="C2:C3"/>
    <mergeCell ref="D2:D3"/>
    <mergeCell ref="E2:E3"/>
    <mergeCell ref="A14:E14"/>
    <mergeCell ref="A16:E16"/>
    <mergeCell ref="F18:H18"/>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75" zoomScaleNormal="75" workbookViewId="0">
      <selection sqref="A1:XFD15"/>
    </sheetView>
  </sheetViews>
  <sheetFormatPr defaultRowHeight="14.25"/>
  <cols>
    <col min="1" max="4" width="10.5" customWidth="1"/>
    <col min="5" max="5" width="59.75" customWidth="1"/>
    <col min="6" max="8" width="10.5" customWidth="1"/>
    <col min="9" max="9" width="14.875" customWidth="1"/>
    <col min="10" max="1025" width="10.5" customWidth="1"/>
  </cols>
  <sheetData>
    <row r="1" spans="1:11">
      <c r="A1" s="312"/>
      <c r="B1" s="312"/>
      <c r="C1" s="312"/>
      <c r="D1" s="312"/>
      <c r="E1" s="312"/>
      <c r="F1" s="312"/>
      <c r="G1" s="312"/>
      <c r="H1" s="312"/>
      <c r="I1" s="312"/>
    </row>
    <row r="2" spans="1:11" ht="32.450000000000003" customHeight="1">
      <c r="A2" s="311" t="s">
        <v>1</v>
      </c>
      <c r="B2" s="311" t="s">
        <v>2</v>
      </c>
      <c r="C2" s="311" t="s">
        <v>3</v>
      </c>
      <c r="D2" s="311" t="s">
        <v>153</v>
      </c>
      <c r="E2" s="311" t="s">
        <v>154</v>
      </c>
      <c r="F2" s="311" t="s">
        <v>155</v>
      </c>
      <c r="G2" s="311" t="s">
        <v>156</v>
      </c>
      <c r="H2" s="311" t="s">
        <v>157</v>
      </c>
      <c r="I2" s="311" t="s">
        <v>158</v>
      </c>
    </row>
    <row r="3" spans="1:11" ht="30" customHeight="1">
      <c r="A3" s="311"/>
      <c r="B3" s="311"/>
      <c r="C3" s="311"/>
      <c r="D3" s="311"/>
      <c r="E3" s="311"/>
      <c r="F3" s="311"/>
      <c r="G3" s="311"/>
      <c r="H3" s="311"/>
      <c r="I3" s="311"/>
    </row>
    <row r="4" spans="1:11" ht="57" customHeight="1">
      <c r="A4" s="313">
        <v>4</v>
      </c>
      <c r="B4" s="313">
        <v>4</v>
      </c>
      <c r="C4" s="313" t="s">
        <v>9</v>
      </c>
      <c r="D4" s="5" t="s">
        <v>159</v>
      </c>
      <c r="E4" s="17" t="s">
        <v>190</v>
      </c>
      <c r="F4" s="5">
        <v>35</v>
      </c>
      <c r="G4" s="5">
        <v>90</v>
      </c>
      <c r="H4" s="7">
        <v>13.06</v>
      </c>
      <c r="I4" s="7">
        <f>G4*H4</f>
        <v>1175.4000000000001</v>
      </c>
      <c r="K4" s="28"/>
    </row>
    <row r="5" spans="1:11" ht="33.6" customHeight="1">
      <c r="A5" s="313"/>
      <c r="B5" s="313"/>
      <c r="C5" s="313"/>
      <c r="D5" s="5" t="s">
        <v>160</v>
      </c>
      <c r="E5" s="17" t="s">
        <v>191</v>
      </c>
      <c r="F5" s="5">
        <v>15</v>
      </c>
      <c r="G5" s="5">
        <v>52</v>
      </c>
      <c r="H5" s="7">
        <v>13.06</v>
      </c>
      <c r="I5" s="7">
        <f>G5*H5</f>
        <v>679.12</v>
      </c>
      <c r="K5" s="28"/>
    </row>
    <row r="6" spans="1:11" ht="28.15" customHeight="1">
      <c r="A6" s="313"/>
      <c r="B6" s="313"/>
      <c r="C6" s="313"/>
      <c r="D6" s="5" t="s">
        <v>161</v>
      </c>
      <c r="E6" s="17" t="s">
        <v>192</v>
      </c>
      <c r="F6" s="5">
        <v>8</v>
      </c>
      <c r="G6" s="5">
        <v>80</v>
      </c>
      <c r="H6" s="7">
        <v>13.06</v>
      </c>
      <c r="I6" s="7">
        <f>G6*H6</f>
        <v>1044.8</v>
      </c>
    </row>
    <row r="7" spans="1:11" ht="27.75" customHeight="1">
      <c r="A7" s="308" t="s">
        <v>193</v>
      </c>
      <c r="B7" s="308"/>
      <c r="C7" s="308"/>
      <c r="D7" s="308"/>
      <c r="E7" s="308"/>
      <c r="F7" s="8">
        <f>SUM(F4:F6)</f>
        <v>58</v>
      </c>
      <c r="G7" s="8">
        <f>SUM(G4:G6)</f>
        <v>222</v>
      </c>
      <c r="H7" s="8"/>
      <c r="I7" s="29">
        <f>SUM(I4:I6)</f>
        <v>2899.3199999999997</v>
      </c>
    </row>
    <row r="9" spans="1:11" ht="15.75" customHeight="1">
      <c r="A9" s="309" t="s">
        <v>194</v>
      </c>
      <c r="B9" s="309"/>
      <c r="C9" s="309"/>
      <c r="D9" s="309"/>
      <c r="E9" s="309"/>
      <c r="F9" s="12">
        <f>SUM(F4:F6)</f>
        <v>58</v>
      </c>
      <c r="G9" s="12">
        <f>SUM(G4:G6)</f>
        <v>222</v>
      </c>
      <c r="H9" s="12"/>
      <c r="I9" s="30">
        <f>I7</f>
        <v>2899.3199999999997</v>
      </c>
    </row>
    <row r="11" spans="1:11" ht="16.5">
      <c r="B11" s="31"/>
      <c r="F11" s="310" t="s">
        <v>170</v>
      </c>
      <c r="G11" s="310"/>
      <c r="H11" s="310"/>
      <c r="I11" s="15">
        <f>I7+I9</f>
        <v>5798.6399999999994</v>
      </c>
    </row>
  </sheetData>
  <mergeCells count="16">
    <mergeCell ref="A1:I1"/>
    <mergeCell ref="A2:A3"/>
    <mergeCell ref="B2:B3"/>
    <mergeCell ref="C2:C3"/>
    <mergeCell ref="D2:D3"/>
    <mergeCell ref="E2:E3"/>
    <mergeCell ref="F2:F3"/>
    <mergeCell ref="G2:G3"/>
    <mergeCell ref="H2:H3"/>
    <mergeCell ref="I2:I3"/>
    <mergeCell ref="F11:H11"/>
    <mergeCell ref="A4:A6"/>
    <mergeCell ref="B4:B6"/>
    <mergeCell ref="C4:C6"/>
    <mergeCell ref="A7:E7"/>
    <mergeCell ref="A9:E9"/>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75" zoomScaleNormal="75" workbookViewId="0">
      <selection activeCell="A4" sqref="A4:A9"/>
    </sheetView>
  </sheetViews>
  <sheetFormatPr defaultRowHeight="14.25"/>
  <cols>
    <col min="1" max="4" width="10.5" customWidth="1"/>
    <col min="5" max="5" width="54.25" customWidth="1"/>
    <col min="6" max="8" width="10.5" customWidth="1"/>
    <col min="9" max="9" width="16.25" customWidth="1"/>
    <col min="10" max="1025" width="10.5" customWidth="1"/>
  </cols>
  <sheetData>
    <row r="1" spans="1:9">
      <c r="A1" s="312"/>
      <c r="B1" s="312"/>
      <c r="C1" s="312"/>
      <c r="D1" s="312"/>
      <c r="E1" s="312"/>
      <c r="F1" s="312"/>
      <c r="G1" s="312"/>
      <c r="H1" s="312"/>
      <c r="I1" s="312"/>
    </row>
    <row r="2" spans="1:9" ht="28.15" customHeight="1">
      <c r="A2" s="311" t="s">
        <v>1</v>
      </c>
      <c r="B2" s="311" t="s">
        <v>2</v>
      </c>
      <c r="C2" s="311" t="s">
        <v>3</v>
      </c>
      <c r="D2" s="311" t="s">
        <v>153</v>
      </c>
      <c r="E2" s="311" t="s">
        <v>154</v>
      </c>
      <c r="F2" s="311" t="s">
        <v>155</v>
      </c>
      <c r="G2" s="311" t="s">
        <v>156</v>
      </c>
      <c r="H2" s="311" t="s">
        <v>157</v>
      </c>
      <c r="I2" s="311" t="s">
        <v>158</v>
      </c>
    </row>
    <row r="3" spans="1:9" ht="36" customHeight="1">
      <c r="A3" s="311"/>
      <c r="B3" s="311"/>
      <c r="C3" s="311"/>
      <c r="D3" s="311"/>
      <c r="E3" s="311"/>
      <c r="F3" s="311"/>
      <c r="G3" s="311"/>
      <c r="H3" s="311"/>
      <c r="I3" s="311"/>
    </row>
    <row r="4" spans="1:9" ht="37.5" customHeight="1">
      <c r="A4" s="337">
        <v>49</v>
      </c>
      <c r="B4" s="313">
        <v>54</v>
      </c>
      <c r="C4" s="313" t="s">
        <v>98</v>
      </c>
      <c r="D4" s="5" t="s">
        <v>159</v>
      </c>
      <c r="E4" s="143" t="s">
        <v>718</v>
      </c>
      <c r="F4" s="5">
        <v>2</v>
      </c>
      <c r="G4" s="5">
        <v>100</v>
      </c>
      <c r="H4" s="7">
        <v>14</v>
      </c>
      <c r="I4" s="7">
        <f t="shared" ref="I4:I9" si="0">G4*H4</f>
        <v>1400</v>
      </c>
    </row>
    <row r="5" spans="1:9" ht="39" customHeight="1">
      <c r="A5" s="337"/>
      <c r="B5" s="313"/>
      <c r="C5" s="313"/>
      <c r="D5" s="5" t="s">
        <v>160</v>
      </c>
      <c r="E5" s="173" t="s">
        <v>719</v>
      </c>
      <c r="F5" s="5">
        <v>26</v>
      </c>
      <c r="G5" s="5">
        <v>16</v>
      </c>
      <c r="H5" s="7">
        <v>17.5</v>
      </c>
      <c r="I5" s="7">
        <f t="shared" si="0"/>
        <v>280</v>
      </c>
    </row>
    <row r="6" spans="1:9" ht="41.25" customHeight="1">
      <c r="A6" s="337"/>
      <c r="B6" s="313"/>
      <c r="C6" s="313"/>
      <c r="D6" s="5" t="s">
        <v>161</v>
      </c>
      <c r="E6" s="144" t="s">
        <v>720</v>
      </c>
      <c r="F6" s="5">
        <v>20</v>
      </c>
      <c r="G6" s="5">
        <v>16</v>
      </c>
      <c r="H6" s="7">
        <v>17.5</v>
      </c>
      <c r="I6" s="7">
        <f t="shared" si="0"/>
        <v>280</v>
      </c>
    </row>
    <row r="7" spans="1:9" ht="40.5" customHeight="1">
      <c r="A7" s="337"/>
      <c r="B7" s="313"/>
      <c r="C7" s="313"/>
      <c r="D7" s="5" t="s">
        <v>162</v>
      </c>
      <c r="E7" s="173" t="s">
        <v>721</v>
      </c>
      <c r="F7" s="5">
        <v>13</v>
      </c>
      <c r="G7" s="5">
        <v>40</v>
      </c>
      <c r="H7" s="7">
        <v>17.5</v>
      </c>
      <c r="I7" s="7">
        <f t="shared" si="0"/>
        <v>700</v>
      </c>
    </row>
    <row r="8" spans="1:9" ht="30.75" customHeight="1">
      <c r="A8" s="337"/>
      <c r="B8" s="313"/>
      <c r="C8" s="313"/>
      <c r="D8" s="5" t="s">
        <v>163</v>
      </c>
      <c r="E8" s="144" t="s">
        <v>722</v>
      </c>
      <c r="F8" s="5">
        <v>1</v>
      </c>
      <c r="G8" s="5">
        <v>80</v>
      </c>
      <c r="H8" s="7">
        <v>15</v>
      </c>
      <c r="I8" s="7">
        <f t="shared" si="0"/>
        <v>1200</v>
      </c>
    </row>
    <row r="9" spans="1:9" ht="39.75" customHeight="1">
      <c r="A9" s="337"/>
      <c r="B9" s="313"/>
      <c r="C9" s="313"/>
      <c r="D9" s="5" t="s">
        <v>164</v>
      </c>
      <c r="E9" s="158" t="s">
        <v>723</v>
      </c>
      <c r="F9" s="5">
        <v>1</v>
      </c>
      <c r="G9" s="5">
        <v>120</v>
      </c>
      <c r="H9" s="7">
        <v>15</v>
      </c>
      <c r="I9" s="7">
        <f t="shared" si="0"/>
        <v>1800</v>
      </c>
    </row>
    <row r="10" spans="1:9" ht="15" customHeight="1">
      <c r="A10" s="351" t="s">
        <v>1033</v>
      </c>
      <c r="B10" s="308"/>
      <c r="C10" s="308"/>
      <c r="D10" s="308"/>
      <c r="E10" s="308"/>
      <c r="F10" s="9">
        <f>SUM(F4:F9)</f>
        <v>63</v>
      </c>
      <c r="G10" s="9">
        <f>SUM(G4:G9)</f>
        <v>372</v>
      </c>
      <c r="H10" s="9"/>
      <c r="I10" s="46">
        <f>SUM(I4:I9)</f>
        <v>5660</v>
      </c>
    </row>
    <row r="12" spans="1:9" ht="15" customHeight="1">
      <c r="A12" s="352" t="s">
        <v>1034</v>
      </c>
      <c r="B12" s="309"/>
      <c r="C12" s="309"/>
      <c r="D12" s="309"/>
      <c r="E12" s="309"/>
      <c r="F12" s="13">
        <f>SUM(F4:F9)</f>
        <v>63</v>
      </c>
      <c r="G12" s="13">
        <f>SUM(G4:G9)</f>
        <v>372</v>
      </c>
      <c r="H12" s="13"/>
      <c r="I12" s="46">
        <f>I10</f>
        <v>5660</v>
      </c>
    </row>
    <row r="14" spans="1:9" ht="15">
      <c r="F14" s="310" t="s">
        <v>170</v>
      </c>
      <c r="G14" s="310"/>
      <c r="H14" s="310"/>
      <c r="I14" s="15">
        <f>I10+I12</f>
        <v>11320</v>
      </c>
    </row>
  </sheetData>
  <mergeCells count="16">
    <mergeCell ref="A1:I1"/>
    <mergeCell ref="I2:I3"/>
    <mergeCell ref="A4:A9"/>
    <mergeCell ref="B4:B9"/>
    <mergeCell ref="C4:C9"/>
    <mergeCell ref="A2:A3"/>
    <mergeCell ref="B2:B3"/>
    <mergeCell ref="C2:C3"/>
    <mergeCell ref="D2:D3"/>
    <mergeCell ref="E2:E3"/>
    <mergeCell ref="A10:E10"/>
    <mergeCell ref="A12:E12"/>
    <mergeCell ref="F14:H1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A4" sqref="A4:A8"/>
    </sheetView>
  </sheetViews>
  <sheetFormatPr defaultRowHeight="14.25"/>
  <cols>
    <col min="1" max="4" width="10.5" customWidth="1"/>
    <col min="5" max="5" width="63" customWidth="1"/>
    <col min="6" max="8" width="10.5" customWidth="1"/>
    <col min="9" max="9" width="15.75" customWidth="1"/>
    <col min="10" max="1025" width="10.5" customWidth="1"/>
  </cols>
  <sheetData>
    <row r="1" spans="1:9">
      <c r="A1" s="318"/>
      <c r="B1" s="318"/>
      <c r="C1" s="318"/>
      <c r="D1" s="318"/>
      <c r="E1" s="318"/>
      <c r="F1" s="318"/>
      <c r="G1" s="318"/>
      <c r="H1" s="318"/>
      <c r="I1" s="318"/>
    </row>
    <row r="2" spans="1:9" ht="15.75" customHeight="1">
      <c r="A2" s="417" t="s">
        <v>1</v>
      </c>
      <c r="B2" s="417" t="s">
        <v>2</v>
      </c>
      <c r="C2" s="417" t="s">
        <v>3</v>
      </c>
      <c r="D2" s="417" t="s">
        <v>153</v>
      </c>
      <c r="E2" s="417" t="s">
        <v>154</v>
      </c>
      <c r="F2" s="417" t="s">
        <v>155</v>
      </c>
      <c r="G2" s="417" t="s">
        <v>156</v>
      </c>
      <c r="H2" s="417" t="s">
        <v>157</v>
      </c>
      <c r="I2" s="417" t="s">
        <v>158</v>
      </c>
    </row>
    <row r="3" spans="1:9" ht="32.25" customHeight="1">
      <c r="A3" s="417"/>
      <c r="B3" s="417"/>
      <c r="C3" s="417"/>
      <c r="D3" s="417"/>
      <c r="E3" s="417"/>
      <c r="F3" s="417"/>
      <c r="G3" s="417"/>
      <c r="H3" s="417"/>
      <c r="I3" s="417"/>
    </row>
    <row r="4" spans="1:9" ht="79.900000000000006" customHeight="1">
      <c r="A4" s="465">
        <v>50</v>
      </c>
      <c r="B4" s="418">
        <v>56</v>
      </c>
      <c r="C4" s="418" t="s">
        <v>100</v>
      </c>
      <c r="D4" s="117" t="s">
        <v>159</v>
      </c>
      <c r="E4" s="174" t="s">
        <v>724</v>
      </c>
      <c r="F4" s="117">
        <v>28</v>
      </c>
      <c r="G4" s="117">
        <v>300</v>
      </c>
      <c r="H4" s="90">
        <v>11.5</v>
      </c>
      <c r="I4" s="90">
        <f>G4*H4</f>
        <v>3450</v>
      </c>
    </row>
    <row r="5" spans="1:9" ht="70.349999999999994" customHeight="1">
      <c r="A5" s="465"/>
      <c r="B5" s="418"/>
      <c r="C5" s="418"/>
      <c r="D5" s="117" t="s">
        <v>160</v>
      </c>
      <c r="E5" s="174" t="s">
        <v>725</v>
      </c>
      <c r="F5" s="117">
        <v>11</v>
      </c>
      <c r="G5" s="117">
        <v>410</v>
      </c>
      <c r="H5" s="90">
        <v>11.5</v>
      </c>
      <c r="I5" s="90">
        <f>G5*H5</f>
        <v>4715</v>
      </c>
    </row>
    <row r="6" spans="1:9" ht="88.15" customHeight="1">
      <c r="A6" s="465"/>
      <c r="B6" s="418"/>
      <c r="C6" s="418"/>
      <c r="D6" s="117" t="s">
        <v>161</v>
      </c>
      <c r="E6" s="174" t="s">
        <v>726</v>
      </c>
      <c r="F6" s="117">
        <v>11</v>
      </c>
      <c r="G6" s="117">
        <v>260</v>
      </c>
      <c r="H6" s="90">
        <v>11.5</v>
      </c>
      <c r="I6" s="90">
        <f>G6*H6</f>
        <v>2990</v>
      </c>
    </row>
    <row r="7" spans="1:9" ht="66" customHeight="1">
      <c r="A7" s="465"/>
      <c r="B7" s="418"/>
      <c r="C7" s="418"/>
      <c r="D7" s="117" t="s">
        <v>162</v>
      </c>
      <c r="E7" s="174" t="s">
        <v>727</v>
      </c>
      <c r="F7" s="117">
        <v>6</v>
      </c>
      <c r="G7" s="117">
        <v>160</v>
      </c>
      <c r="H7" s="90">
        <v>11.5</v>
      </c>
      <c r="I7" s="90">
        <f>G7*H7</f>
        <v>1840</v>
      </c>
    </row>
    <row r="8" spans="1:9" ht="101.25" customHeight="1">
      <c r="A8" s="465"/>
      <c r="B8" s="418"/>
      <c r="C8" s="418"/>
      <c r="D8" s="117" t="s">
        <v>163</v>
      </c>
      <c r="E8" s="174" t="s">
        <v>728</v>
      </c>
      <c r="F8" s="117">
        <v>34</v>
      </c>
      <c r="G8" s="117">
        <v>35</v>
      </c>
      <c r="H8" s="90">
        <v>6.75</v>
      </c>
      <c r="I8" s="90">
        <f>G8*H8</f>
        <v>236.25</v>
      </c>
    </row>
    <row r="9" spans="1:9" ht="15.75" customHeight="1">
      <c r="A9" s="414" t="s">
        <v>1035</v>
      </c>
      <c r="B9" s="414"/>
      <c r="C9" s="414"/>
      <c r="D9" s="414"/>
      <c r="E9" s="414"/>
      <c r="F9" s="175">
        <f>SUM(F4:F8)</f>
        <v>90</v>
      </c>
      <c r="G9" s="175">
        <f>SUM(G4:G8)</f>
        <v>1165</v>
      </c>
      <c r="H9" s="175"/>
      <c r="I9" s="176">
        <f>SUM(I4:I8)</f>
        <v>13231.25</v>
      </c>
    </row>
    <row r="10" spans="1:9">
      <c r="A10" s="177"/>
      <c r="B10" s="177"/>
      <c r="C10" s="177"/>
      <c r="D10" s="177"/>
      <c r="E10" s="177"/>
      <c r="F10" s="177"/>
      <c r="G10" s="177"/>
      <c r="H10" s="177"/>
      <c r="I10" s="178"/>
    </row>
    <row r="11" spans="1:9" ht="15.75" customHeight="1">
      <c r="A11" s="415" t="s">
        <v>1036</v>
      </c>
      <c r="B11" s="415"/>
      <c r="C11" s="415"/>
      <c r="D11" s="415"/>
      <c r="E11" s="415"/>
      <c r="F11" s="179">
        <f>SUM(F4:F8)</f>
        <v>90</v>
      </c>
      <c r="G11" s="179">
        <f>SUM(G4:G8)</f>
        <v>1165</v>
      </c>
      <c r="H11" s="179"/>
      <c r="I11" s="180">
        <f>I9</f>
        <v>13231.25</v>
      </c>
    </row>
    <row r="12" spans="1:9">
      <c r="A12" s="177"/>
      <c r="B12" s="177"/>
      <c r="C12" s="177"/>
      <c r="D12" s="177"/>
      <c r="E12" s="177"/>
      <c r="F12" s="177"/>
      <c r="G12" s="177"/>
      <c r="H12" s="177"/>
      <c r="I12" s="177"/>
    </row>
    <row r="13" spans="1:9">
      <c r="A13" s="177"/>
      <c r="B13" s="177"/>
      <c r="C13" s="177"/>
      <c r="D13" s="177"/>
      <c r="E13" s="177"/>
      <c r="F13" s="416" t="s">
        <v>170</v>
      </c>
      <c r="G13" s="416"/>
      <c r="H13" s="416"/>
      <c r="I13" s="181">
        <f>I9+I11</f>
        <v>26462.5</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19" zoomScale="75" zoomScaleNormal="75" workbookViewId="0">
      <selection activeCell="A24" sqref="A24:A35"/>
    </sheetView>
  </sheetViews>
  <sheetFormatPr defaultRowHeight="14.25"/>
  <cols>
    <col min="1" max="4" width="10.5" customWidth="1"/>
    <col min="5" max="5" width="52.25" customWidth="1"/>
    <col min="6" max="8" width="10.5" customWidth="1"/>
    <col min="9" max="9" width="18" customWidth="1"/>
    <col min="10" max="1025" width="10.5" customWidth="1"/>
  </cols>
  <sheetData>
    <row r="1" spans="1:9">
      <c r="A1" s="430"/>
      <c r="B1" s="430"/>
      <c r="C1" s="430"/>
      <c r="D1" s="430"/>
      <c r="E1" s="430"/>
      <c r="F1" s="430"/>
      <c r="G1" s="430"/>
      <c r="H1" s="430"/>
      <c r="I1" s="430"/>
    </row>
    <row r="2" spans="1:9">
      <c r="A2" s="430"/>
      <c r="B2" s="430"/>
      <c r="C2" s="430"/>
      <c r="D2" s="430"/>
      <c r="E2" s="430"/>
      <c r="F2" s="430"/>
      <c r="G2" s="430"/>
      <c r="H2" s="430"/>
      <c r="I2" s="430"/>
    </row>
    <row r="3" spans="1:9">
      <c r="A3" s="431" t="s">
        <v>138</v>
      </c>
      <c r="B3" s="431"/>
      <c r="C3" s="431"/>
      <c r="D3" s="431"/>
      <c r="E3" s="431"/>
      <c r="F3" s="431"/>
      <c r="G3" s="431"/>
      <c r="H3" s="431"/>
      <c r="I3" s="431"/>
    </row>
    <row r="4" spans="1:9">
      <c r="A4" s="431" t="s">
        <v>139</v>
      </c>
      <c r="B4" s="431"/>
      <c r="C4" s="431"/>
      <c r="D4" s="431"/>
      <c r="E4" s="431"/>
      <c r="F4" s="431"/>
      <c r="G4" s="431"/>
      <c r="H4" s="431"/>
      <c r="I4" s="431"/>
    </row>
    <row r="5" spans="1:9" ht="15.75">
      <c r="A5" s="432"/>
      <c r="B5" s="432"/>
      <c r="C5" s="432"/>
      <c r="D5" s="432"/>
      <c r="E5" s="432"/>
      <c r="F5" s="432"/>
      <c r="G5" s="432"/>
      <c r="H5" s="432"/>
      <c r="I5" s="432"/>
    </row>
    <row r="6" spans="1:9" ht="17.25" customHeight="1">
      <c r="A6" s="433" t="s">
        <v>140</v>
      </c>
      <c r="B6" s="433"/>
      <c r="C6" s="433"/>
      <c r="D6" s="433"/>
      <c r="E6" s="433"/>
      <c r="F6" s="433"/>
      <c r="G6" s="433"/>
      <c r="H6" s="433"/>
      <c r="I6" s="433"/>
    </row>
    <row r="7" spans="1:9" ht="18">
      <c r="A7" s="427"/>
      <c r="B7" s="427"/>
      <c r="C7" s="427"/>
      <c r="D7" s="427"/>
      <c r="E7" s="427"/>
      <c r="F7" s="427"/>
      <c r="G7" s="427"/>
      <c r="H7" s="427"/>
      <c r="I7" s="427"/>
    </row>
    <row r="8" spans="1:9" ht="31.5" customHeight="1">
      <c r="A8" s="428" t="s">
        <v>729</v>
      </c>
      <c r="B8" s="428"/>
      <c r="C8" s="428"/>
      <c r="D8" s="428"/>
      <c r="E8" s="428"/>
      <c r="F8" s="428"/>
      <c r="G8" s="428"/>
      <c r="H8" s="428"/>
      <c r="I8" s="428"/>
    </row>
    <row r="9" spans="1:9" ht="15">
      <c r="A9" s="429"/>
      <c r="B9" s="429"/>
      <c r="C9" s="429"/>
      <c r="D9" s="429"/>
      <c r="E9" s="429"/>
      <c r="F9" s="429"/>
      <c r="G9" s="429"/>
      <c r="H9" s="429"/>
      <c r="I9" s="429"/>
    </row>
    <row r="10" spans="1:9" ht="15" customHeight="1">
      <c r="A10" s="425" t="s">
        <v>658</v>
      </c>
      <c r="B10" s="425"/>
      <c r="C10" s="425"/>
      <c r="D10" s="425"/>
      <c r="E10" s="425"/>
      <c r="F10" s="425"/>
      <c r="G10" s="425"/>
      <c r="H10" s="425"/>
      <c r="I10" s="425"/>
    </row>
    <row r="11" spans="1:9" ht="15" customHeight="1">
      <c r="A11" s="425" t="s">
        <v>659</v>
      </c>
      <c r="B11" s="425"/>
      <c r="C11" s="425"/>
      <c r="D11" s="425"/>
      <c r="E11" s="425"/>
      <c r="F11" s="425"/>
      <c r="G11" s="425"/>
      <c r="H11" s="425"/>
      <c r="I11" s="425"/>
    </row>
    <row r="12" spans="1:9" ht="15.2" customHeight="1">
      <c r="A12" s="425" t="s">
        <v>144</v>
      </c>
      <c r="B12" s="425"/>
      <c r="C12" s="425"/>
      <c r="D12" s="425"/>
      <c r="E12" s="425"/>
      <c r="F12" s="425"/>
      <c r="G12" s="425"/>
      <c r="H12" s="425"/>
      <c r="I12" s="425"/>
    </row>
    <row r="13" spans="1:9" ht="15.2" customHeight="1">
      <c r="A13" s="425" t="s">
        <v>145</v>
      </c>
      <c r="B13" s="425"/>
      <c r="C13" s="425"/>
      <c r="D13" s="425"/>
      <c r="E13" s="425"/>
      <c r="F13" s="425"/>
      <c r="G13" s="425"/>
      <c r="H13" s="425"/>
      <c r="I13" s="425"/>
    </row>
    <row r="14" spans="1:9" ht="15.2" customHeight="1">
      <c r="A14" s="425" t="s">
        <v>146</v>
      </c>
      <c r="B14" s="425"/>
      <c r="C14" s="425"/>
      <c r="D14" s="425"/>
      <c r="E14" s="425"/>
      <c r="F14" s="425"/>
      <c r="G14" s="425"/>
      <c r="H14" s="425"/>
      <c r="I14" s="425"/>
    </row>
    <row r="15" spans="1:9" ht="15.2" customHeight="1">
      <c r="A15" s="425" t="s">
        <v>147</v>
      </c>
      <c r="B15" s="425"/>
      <c r="C15" s="425"/>
      <c r="D15" s="425"/>
      <c r="E15" s="425"/>
      <c r="F15" s="425"/>
      <c r="G15" s="425"/>
      <c r="H15" s="425"/>
      <c r="I15" s="425"/>
    </row>
    <row r="16" spans="1:9" ht="15.2" customHeight="1">
      <c r="A16" s="425" t="s">
        <v>148</v>
      </c>
      <c r="B16" s="425"/>
      <c r="C16" s="425"/>
      <c r="D16" s="425"/>
      <c r="E16" s="425"/>
      <c r="F16" s="425"/>
      <c r="G16" s="425"/>
      <c r="H16" s="425"/>
      <c r="I16" s="425"/>
    </row>
    <row r="17" spans="1:9" ht="15" customHeight="1">
      <c r="A17" s="425" t="s">
        <v>233</v>
      </c>
      <c r="B17" s="425"/>
      <c r="C17" s="425"/>
      <c r="D17" s="425"/>
      <c r="E17" s="425"/>
      <c r="F17" s="425"/>
      <c r="G17" s="425"/>
      <c r="H17" s="425"/>
      <c r="I17" s="425"/>
    </row>
    <row r="18" spans="1:9" ht="15" customHeight="1">
      <c r="A18" s="425" t="s">
        <v>234</v>
      </c>
      <c r="B18" s="425"/>
      <c r="C18" s="425"/>
      <c r="D18" s="425"/>
      <c r="E18" s="425"/>
      <c r="F18" s="425"/>
      <c r="G18" s="425"/>
      <c r="H18" s="425"/>
      <c r="I18" s="425"/>
    </row>
    <row r="19" spans="1:9" ht="15.2" customHeight="1">
      <c r="A19" s="425" t="s">
        <v>151</v>
      </c>
      <c r="B19" s="425"/>
      <c r="C19" s="425"/>
      <c r="D19" s="425"/>
      <c r="E19" s="425"/>
      <c r="F19" s="425"/>
      <c r="G19" s="425"/>
      <c r="H19" s="425"/>
      <c r="I19" s="425"/>
    </row>
    <row r="20" spans="1:9" ht="15.2" customHeight="1">
      <c r="A20" s="425" t="s">
        <v>152</v>
      </c>
      <c r="B20" s="425"/>
      <c r="C20" s="425"/>
      <c r="D20" s="425"/>
      <c r="E20" s="425"/>
      <c r="F20" s="425"/>
      <c r="G20" s="425"/>
      <c r="H20" s="425"/>
      <c r="I20" s="425"/>
    </row>
    <row r="21" spans="1:9" ht="15">
      <c r="A21" s="426"/>
      <c r="B21" s="426"/>
      <c r="C21" s="426"/>
      <c r="D21" s="426"/>
      <c r="E21" s="426"/>
      <c r="F21" s="426"/>
      <c r="G21" s="426"/>
      <c r="H21" s="426"/>
      <c r="I21" s="426"/>
    </row>
    <row r="22" spans="1:9" ht="18.75" customHeight="1">
      <c r="A22" s="311" t="s">
        <v>1</v>
      </c>
      <c r="B22" s="311" t="s">
        <v>2</v>
      </c>
      <c r="C22" s="311" t="s">
        <v>3</v>
      </c>
      <c r="D22" s="311" t="s">
        <v>153</v>
      </c>
      <c r="E22" s="311" t="s">
        <v>154</v>
      </c>
      <c r="F22" s="311" t="s">
        <v>155</v>
      </c>
      <c r="G22" s="311" t="s">
        <v>156</v>
      </c>
      <c r="H22" s="311" t="s">
        <v>157</v>
      </c>
      <c r="I22" s="311" t="s">
        <v>158</v>
      </c>
    </row>
    <row r="23" spans="1:9" ht="22.5" customHeight="1">
      <c r="A23" s="311"/>
      <c r="B23" s="311"/>
      <c r="C23" s="311"/>
      <c r="D23" s="311"/>
      <c r="E23" s="311"/>
      <c r="F23" s="311"/>
      <c r="G23" s="311"/>
      <c r="H23" s="311"/>
      <c r="I23" s="311"/>
    </row>
    <row r="24" spans="1:9" ht="70.5" customHeight="1">
      <c r="A24" s="466">
        <v>51</v>
      </c>
      <c r="B24" s="424">
        <v>57</v>
      </c>
      <c r="C24" s="424" t="s">
        <v>102</v>
      </c>
      <c r="D24" s="182" t="s">
        <v>159</v>
      </c>
      <c r="E24" s="93" t="s">
        <v>1114</v>
      </c>
      <c r="F24" s="182">
        <v>7</v>
      </c>
      <c r="G24" s="182">
        <v>84</v>
      </c>
      <c r="H24" s="240">
        <v>16.5</v>
      </c>
      <c r="I24" s="240">
        <f t="shared" ref="I24:I35" si="0">G24*H24</f>
        <v>1386</v>
      </c>
    </row>
    <row r="25" spans="1:9" ht="45.75" customHeight="1">
      <c r="A25" s="466"/>
      <c r="B25" s="424"/>
      <c r="C25" s="424"/>
      <c r="D25" s="182" t="s">
        <v>160</v>
      </c>
      <c r="E25" s="93" t="s">
        <v>730</v>
      </c>
      <c r="F25" s="182">
        <v>3</v>
      </c>
      <c r="G25" s="182">
        <v>120</v>
      </c>
      <c r="H25" s="240">
        <v>13.75</v>
      </c>
      <c r="I25" s="240">
        <f t="shared" si="0"/>
        <v>1650</v>
      </c>
    </row>
    <row r="26" spans="1:9" ht="71.25" customHeight="1">
      <c r="A26" s="466"/>
      <c r="B26" s="424"/>
      <c r="C26" s="424"/>
      <c r="D26" s="182" t="s">
        <v>161</v>
      </c>
      <c r="E26" s="93" t="s">
        <v>1115</v>
      </c>
      <c r="F26" s="182">
        <v>11</v>
      </c>
      <c r="G26" s="182">
        <v>86</v>
      </c>
      <c r="H26" s="240">
        <v>11.25</v>
      </c>
      <c r="I26" s="240">
        <f t="shared" si="0"/>
        <v>967.5</v>
      </c>
    </row>
    <row r="27" spans="1:9" ht="49.5" customHeight="1">
      <c r="A27" s="466"/>
      <c r="B27" s="424"/>
      <c r="C27" s="424"/>
      <c r="D27" s="182" t="s">
        <v>162</v>
      </c>
      <c r="E27" s="93" t="s">
        <v>731</v>
      </c>
      <c r="F27" s="182">
        <v>2</v>
      </c>
      <c r="G27" s="182">
        <v>52</v>
      </c>
      <c r="H27" s="240">
        <v>11.25</v>
      </c>
      <c r="I27" s="240">
        <f t="shared" si="0"/>
        <v>585</v>
      </c>
    </row>
    <row r="28" spans="1:9" ht="39" customHeight="1">
      <c r="A28" s="466"/>
      <c r="B28" s="424"/>
      <c r="C28" s="424"/>
      <c r="D28" s="182" t="s">
        <v>163</v>
      </c>
      <c r="E28" s="93" t="s">
        <v>732</v>
      </c>
      <c r="F28" s="182">
        <v>2</v>
      </c>
      <c r="G28" s="182">
        <v>44</v>
      </c>
      <c r="H28" s="240">
        <v>11.25</v>
      </c>
      <c r="I28" s="240">
        <f t="shared" si="0"/>
        <v>495</v>
      </c>
    </row>
    <row r="29" spans="1:9" ht="56.25" customHeight="1">
      <c r="A29" s="466"/>
      <c r="B29" s="424"/>
      <c r="C29" s="424"/>
      <c r="D29" s="182" t="s">
        <v>164</v>
      </c>
      <c r="E29" s="93" t="s">
        <v>733</v>
      </c>
      <c r="F29" s="182">
        <v>26</v>
      </c>
      <c r="G29" s="182">
        <v>15</v>
      </c>
      <c r="H29" s="240">
        <v>11.25</v>
      </c>
      <c r="I29" s="240">
        <f t="shared" si="0"/>
        <v>168.75</v>
      </c>
    </row>
    <row r="30" spans="1:9" ht="77.25" customHeight="1">
      <c r="A30" s="466"/>
      <c r="B30" s="424"/>
      <c r="C30" s="424"/>
      <c r="D30" s="182" t="s">
        <v>165</v>
      </c>
      <c r="E30" s="93" t="s">
        <v>734</v>
      </c>
      <c r="F30" s="182">
        <v>12</v>
      </c>
      <c r="G30" s="182">
        <v>84</v>
      </c>
      <c r="H30" s="240">
        <v>11.27</v>
      </c>
      <c r="I30" s="240">
        <f t="shared" si="0"/>
        <v>946.68</v>
      </c>
    </row>
    <row r="31" spans="1:9" ht="45.75" customHeight="1">
      <c r="A31" s="466"/>
      <c r="B31" s="424"/>
      <c r="C31" s="424"/>
      <c r="D31" s="182" t="s">
        <v>166</v>
      </c>
      <c r="E31" s="93" t="s">
        <v>1116</v>
      </c>
      <c r="F31" s="182">
        <v>3</v>
      </c>
      <c r="G31" s="182">
        <v>158</v>
      </c>
      <c r="H31" s="240">
        <v>11.25</v>
      </c>
      <c r="I31" s="240">
        <f t="shared" si="0"/>
        <v>1777.5</v>
      </c>
    </row>
    <row r="32" spans="1:9" ht="60" customHeight="1">
      <c r="A32" s="466"/>
      <c r="B32" s="424"/>
      <c r="C32" s="424"/>
      <c r="D32" s="182" t="s">
        <v>167</v>
      </c>
      <c r="E32" s="93" t="s">
        <v>1117</v>
      </c>
      <c r="F32" s="182">
        <v>8</v>
      </c>
      <c r="G32" s="182">
        <v>230</v>
      </c>
      <c r="H32" s="240">
        <v>12.25</v>
      </c>
      <c r="I32" s="240">
        <f t="shared" si="0"/>
        <v>2817.5</v>
      </c>
    </row>
    <row r="33" spans="1:9" ht="39" customHeight="1">
      <c r="A33" s="466"/>
      <c r="B33" s="424"/>
      <c r="C33" s="424"/>
      <c r="D33" s="182" t="s">
        <v>204</v>
      </c>
      <c r="E33" s="93" t="s">
        <v>735</v>
      </c>
      <c r="F33" s="182">
        <v>4</v>
      </c>
      <c r="G33" s="182">
        <v>204</v>
      </c>
      <c r="H33" s="240">
        <v>13.75</v>
      </c>
      <c r="I33" s="240">
        <f t="shared" si="0"/>
        <v>2805</v>
      </c>
    </row>
    <row r="34" spans="1:9" ht="48" customHeight="1">
      <c r="A34" s="466"/>
      <c r="B34" s="424"/>
      <c r="C34" s="424"/>
      <c r="D34" s="182" t="s">
        <v>218</v>
      </c>
      <c r="E34" s="464" t="s">
        <v>1118</v>
      </c>
      <c r="F34" s="182">
        <v>4</v>
      </c>
      <c r="G34" s="182">
        <v>278</v>
      </c>
      <c r="H34" s="240">
        <v>12.25</v>
      </c>
      <c r="I34" s="240">
        <f t="shared" si="0"/>
        <v>3405.5</v>
      </c>
    </row>
    <row r="35" spans="1:9" ht="80.25" customHeight="1">
      <c r="A35" s="466"/>
      <c r="B35" s="424"/>
      <c r="C35" s="424"/>
      <c r="D35" s="182" t="s">
        <v>231</v>
      </c>
      <c r="E35" s="93" t="s">
        <v>736</v>
      </c>
      <c r="F35" s="182">
        <v>13</v>
      </c>
      <c r="G35" s="182">
        <v>210</v>
      </c>
      <c r="H35" s="240">
        <v>11.25</v>
      </c>
      <c r="I35" s="240">
        <f t="shared" si="0"/>
        <v>2362.5</v>
      </c>
    </row>
    <row r="36" spans="1:9" ht="16.5" customHeight="1">
      <c r="A36" s="419" t="s">
        <v>1037</v>
      </c>
      <c r="B36" s="420"/>
      <c r="C36" s="420"/>
      <c r="D36" s="420"/>
      <c r="E36" s="420"/>
      <c r="F36" s="183">
        <f>SUM(F24:F35)</f>
        <v>95</v>
      </c>
      <c r="G36" s="183">
        <f>SUM(G24:G35)</f>
        <v>1565</v>
      </c>
      <c r="H36" s="240"/>
      <c r="I36" s="240">
        <f>SUM(I24:I35)</f>
        <v>19366.93</v>
      </c>
    </row>
    <row r="37" spans="1:9" ht="15">
      <c r="A37" s="184"/>
      <c r="B37" s="185"/>
      <c r="C37" s="185"/>
      <c r="D37" s="184"/>
      <c r="E37" s="185"/>
      <c r="F37" s="184"/>
      <c r="G37" s="184"/>
      <c r="H37" s="240"/>
      <c r="I37" s="240"/>
    </row>
    <row r="38" spans="1:9" ht="16.5" customHeight="1">
      <c r="A38" s="421" t="s">
        <v>1038</v>
      </c>
      <c r="B38" s="422"/>
      <c r="C38" s="422"/>
      <c r="D38" s="422"/>
      <c r="E38" s="422"/>
      <c r="F38" s="186">
        <f>SUM(F24:F35)</f>
        <v>95</v>
      </c>
      <c r="G38" s="186">
        <f>SUM(G24:G35)</f>
        <v>1565</v>
      </c>
      <c r="H38" s="240"/>
      <c r="I38" s="240">
        <f>I36</f>
        <v>19366.93</v>
      </c>
    </row>
    <row r="39" spans="1:9" ht="15">
      <c r="A39" s="187"/>
      <c r="B39" s="187"/>
      <c r="C39" s="187"/>
      <c r="D39" s="187"/>
      <c r="E39" s="187"/>
      <c r="F39" s="184"/>
      <c r="G39" s="184"/>
      <c r="H39" s="184"/>
      <c r="I39" s="184"/>
    </row>
    <row r="40" spans="1:9" ht="15">
      <c r="A40" s="187"/>
      <c r="B40" s="187"/>
      <c r="C40" s="187"/>
      <c r="D40" s="187"/>
      <c r="E40" s="187"/>
      <c r="F40" s="423" t="s">
        <v>170</v>
      </c>
      <c r="G40" s="423"/>
      <c r="H40" s="423"/>
      <c r="I40" s="241">
        <f>I36*2</f>
        <v>38733.86</v>
      </c>
    </row>
  </sheetData>
  <mergeCells count="35">
    <mergeCell ref="A1:I2"/>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 ref="A20:I20"/>
    <mergeCell ref="A21:I21"/>
    <mergeCell ref="I22:I23"/>
    <mergeCell ref="A24:A35"/>
    <mergeCell ref="B24:B35"/>
    <mergeCell ref="C24:C35"/>
    <mergeCell ref="A22:A23"/>
    <mergeCell ref="B22:B23"/>
    <mergeCell ref="C22:C23"/>
    <mergeCell ref="D22:D23"/>
    <mergeCell ref="E22:E23"/>
    <mergeCell ref="A36:E36"/>
    <mergeCell ref="A38:E38"/>
    <mergeCell ref="F40:H40"/>
    <mergeCell ref="F22:F23"/>
    <mergeCell ref="G22:G23"/>
    <mergeCell ref="H22:H2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J1" sqref="A1:XFD20"/>
    </sheetView>
  </sheetViews>
  <sheetFormatPr defaultRowHeight="14.25"/>
  <cols>
    <col min="1" max="4" width="10.5" customWidth="1"/>
    <col min="5" max="5" width="56.25" customWidth="1"/>
    <col min="6" max="8" width="10.5" customWidth="1"/>
    <col min="9" max="9" width="16" customWidth="1"/>
    <col min="10" max="1025" width="10.5" customWidth="1"/>
  </cols>
  <sheetData>
    <row r="1" spans="1:9">
      <c r="A1" s="365"/>
      <c r="B1" s="365"/>
      <c r="C1" s="365"/>
      <c r="D1" s="365"/>
      <c r="E1" s="365"/>
      <c r="F1" s="365"/>
      <c r="G1" s="365"/>
      <c r="H1" s="365"/>
      <c r="I1" s="365"/>
    </row>
    <row r="2" spans="1:9" ht="28.7" customHeight="1">
      <c r="A2" s="362" t="s">
        <v>1</v>
      </c>
      <c r="B2" s="362" t="s">
        <v>2</v>
      </c>
      <c r="C2" s="362" t="s">
        <v>3</v>
      </c>
      <c r="D2" s="362" t="s">
        <v>153</v>
      </c>
      <c r="E2" s="362" t="s">
        <v>154</v>
      </c>
      <c r="F2" s="362" t="s">
        <v>155</v>
      </c>
      <c r="G2" s="362" t="s">
        <v>156</v>
      </c>
      <c r="H2" s="362" t="s">
        <v>157</v>
      </c>
      <c r="I2" s="362" t="s">
        <v>158</v>
      </c>
    </row>
    <row r="3" spans="1:9" ht="37.9" customHeight="1">
      <c r="A3" s="362"/>
      <c r="B3" s="362"/>
      <c r="C3" s="362"/>
      <c r="D3" s="362"/>
      <c r="E3" s="362"/>
      <c r="F3" s="362"/>
      <c r="G3" s="362"/>
      <c r="H3" s="362"/>
      <c r="I3" s="362"/>
    </row>
    <row r="4" spans="1:9" ht="42.6" customHeight="1">
      <c r="A4" s="363">
        <v>52</v>
      </c>
      <c r="B4" s="364">
        <v>58</v>
      </c>
      <c r="C4" s="364" t="s">
        <v>104</v>
      </c>
      <c r="D4" s="71" t="s">
        <v>159</v>
      </c>
      <c r="E4" s="71" t="s">
        <v>737</v>
      </c>
      <c r="F4" s="71">
        <v>17</v>
      </c>
      <c r="G4" s="71">
        <v>40</v>
      </c>
      <c r="H4" s="242">
        <v>20</v>
      </c>
      <c r="I4" s="242">
        <f>G4*H4</f>
        <v>800</v>
      </c>
    </row>
    <row r="5" spans="1:9" ht="25.15" customHeight="1">
      <c r="A5" s="363"/>
      <c r="B5" s="364"/>
      <c r="C5" s="364"/>
      <c r="D5" s="71" t="s">
        <v>160</v>
      </c>
      <c r="E5" s="71" t="s">
        <v>738</v>
      </c>
      <c r="F5" s="71">
        <v>5</v>
      </c>
      <c r="G5" s="71">
        <v>200</v>
      </c>
      <c r="H5" s="242">
        <v>20</v>
      </c>
      <c r="I5" s="242">
        <f t="shared" ref="I5:I8" si="0">G5*H5</f>
        <v>4000</v>
      </c>
    </row>
    <row r="6" spans="1:9" ht="23.45" customHeight="1">
      <c r="A6" s="363"/>
      <c r="B6" s="364"/>
      <c r="C6" s="364"/>
      <c r="D6" s="71" t="s">
        <v>161</v>
      </c>
      <c r="E6" s="71" t="s">
        <v>739</v>
      </c>
      <c r="F6" s="71">
        <v>7</v>
      </c>
      <c r="G6" s="71">
        <v>200</v>
      </c>
      <c r="H6" s="242">
        <v>20</v>
      </c>
      <c r="I6" s="242">
        <f t="shared" si="0"/>
        <v>4000</v>
      </c>
    </row>
    <row r="7" spans="1:9" ht="45.6" customHeight="1">
      <c r="A7" s="363"/>
      <c r="B7" s="364"/>
      <c r="C7" s="364"/>
      <c r="D7" s="71" t="s">
        <v>162</v>
      </c>
      <c r="E7" s="71" t="s">
        <v>740</v>
      </c>
      <c r="F7" s="71">
        <v>10</v>
      </c>
      <c r="G7" s="71">
        <v>320</v>
      </c>
      <c r="H7" s="242">
        <v>20</v>
      </c>
      <c r="I7" s="242">
        <f t="shared" si="0"/>
        <v>6400</v>
      </c>
    </row>
    <row r="8" spans="1:9" ht="36" customHeight="1">
      <c r="A8" s="363"/>
      <c r="B8" s="364"/>
      <c r="C8" s="364"/>
      <c r="D8" s="71" t="s">
        <v>163</v>
      </c>
      <c r="E8" s="71" t="s">
        <v>741</v>
      </c>
      <c r="F8" s="71">
        <v>12</v>
      </c>
      <c r="G8" s="71">
        <v>200</v>
      </c>
      <c r="H8" s="242">
        <v>20</v>
      </c>
      <c r="I8" s="242">
        <f t="shared" si="0"/>
        <v>4000</v>
      </c>
    </row>
    <row r="9" spans="1:9" ht="15.75" customHeight="1">
      <c r="A9" s="357" t="s">
        <v>1039</v>
      </c>
      <c r="B9" s="358"/>
      <c r="C9" s="358"/>
      <c r="D9" s="358"/>
      <c r="E9" s="358"/>
      <c r="F9" s="74">
        <f>SUM(F4:F8)</f>
        <v>51</v>
      </c>
      <c r="G9" s="74">
        <f>SUM(G4:G8)</f>
        <v>960</v>
      </c>
      <c r="H9" s="242"/>
      <c r="I9" s="242">
        <f>SUM(I4:I8)</f>
        <v>19200</v>
      </c>
    </row>
    <row r="10" spans="1:9">
      <c r="A10" s="70"/>
      <c r="B10" s="70"/>
      <c r="C10" s="70"/>
      <c r="D10" s="70"/>
      <c r="E10" s="70"/>
      <c r="F10" s="70"/>
      <c r="G10" s="70"/>
      <c r="H10" s="242"/>
      <c r="I10" s="242"/>
    </row>
    <row r="11" spans="1:9" ht="15.75" customHeight="1">
      <c r="A11" s="359" t="s">
        <v>1039</v>
      </c>
      <c r="B11" s="360"/>
      <c r="C11" s="360"/>
      <c r="D11" s="360"/>
      <c r="E11" s="360"/>
      <c r="F11" s="76">
        <f>SUM(F4:F8)</f>
        <v>51</v>
      </c>
      <c r="G11" s="76">
        <f>SUM(G4:G8)</f>
        <v>960</v>
      </c>
      <c r="H11" s="242"/>
      <c r="I11" s="242">
        <f>I9</f>
        <v>19200</v>
      </c>
    </row>
    <row r="12" spans="1:9">
      <c r="A12" s="70"/>
      <c r="B12" s="70"/>
      <c r="C12" s="70"/>
      <c r="D12" s="70"/>
      <c r="E12" s="70"/>
      <c r="F12" s="70"/>
      <c r="G12" s="70"/>
      <c r="H12" s="70"/>
      <c r="I12" s="70"/>
    </row>
    <row r="13" spans="1:9" ht="15">
      <c r="A13" s="70"/>
      <c r="B13" s="70"/>
      <c r="C13" s="70"/>
      <c r="D13" s="70"/>
      <c r="E13" s="70"/>
      <c r="F13" s="361" t="s">
        <v>170</v>
      </c>
      <c r="G13" s="361"/>
      <c r="H13" s="361"/>
      <c r="I13" s="243">
        <f>I9+I11</f>
        <v>38400</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75" zoomScaleNormal="75" workbookViewId="0">
      <selection activeCell="I39" sqref="I39"/>
    </sheetView>
  </sheetViews>
  <sheetFormatPr defaultRowHeight="14.25"/>
  <cols>
    <col min="1" max="4" width="10.5" customWidth="1"/>
    <col min="5" max="5" width="60.25" customWidth="1"/>
    <col min="6" max="8" width="10.5" customWidth="1"/>
    <col min="9" max="9" width="24.875" customWidth="1"/>
    <col min="10" max="1025" width="10.5" customWidth="1"/>
  </cols>
  <sheetData>
    <row r="1" spans="1:11">
      <c r="A1" s="312"/>
      <c r="B1" s="312"/>
      <c r="C1" s="312"/>
      <c r="D1" s="312"/>
      <c r="E1" s="312"/>
      <c r="F1" s="312"/>
      <c r="G1" s="312"/>
      <c r="H1" s="312"/>
      <c r="I1" s="312"/>
    </row>
    <row r="2" spans="1:11" ht="26.65" customHeight="1">
      <c r="A2" s="311" t="s">
        <v>1</v>
      </c>
      <c r="B2" s="311" t="s">
        <v>2</v>
      </c>
      <c r="C2" s="311" t="s">
        <v>3</v>
      </c>
      <c r="D2" s="311" t="s">
        <v>153</v>
      </c>
      <c r="E2" s="311" t="s">
        <v>154</v>
      </c>
      <c r="F2" s="311" t="s">
        <v>155</v>
      </c>
      <c r="G2" s="311" t="s">
        <v>156</v>
      </c>
      <c r="H2" s="311" t="s">
        <v>157</v>
      </c>
      <c r="I2" s="311" t="s">
        <v>158</v>
      </c>
    </row>
    <row r="3" spans="1:11" ht="28.7" customHeight="1">
      <c r="A3" s="311"/>
      <c r="B3" s="311"/>
      <c r="C3" s="311"/>
      <c r="D3" s="311"/>
      <c r="E3" s="311"/>
      <c r="F3" s="311"/>
      <c r="G3" s="311"/>
      <c r="H3" s="311"/>
      <c r="I3" s="311"/>
    </row>
    <row r="4" spans="1:11" ht="36" customHeight="1">
      <c r="A4" s="337">
        <v>53</v>
      </c>
      <c r="B4" s="313">
        <v>59</v>
      </c>
      <c r="C4" s="313" t="s">
        <v>106</v>
      </c>
      <c r="D4" s="5" t="s">
        <v>159</v>
      </c>
      <c r="E4" s="5" t="s">
        <v>742</v>
      </c>
      <c r="F4" s="5">
        <v>7</v>
      </c>
      <c r="G4" s="5">
        <v>190</v>
      </c>
      <c r="H4" s="228">
        <v>10</v>
      </c>
      <c r="I4" s="228">
        <f>G4*H4</f>
        <v>1900</v>
      </c>
      <c r="K4" s="254"/>
    </row>
    <row r="5" spans="1:11" ht="33.75" customHeight="1">
      <c r="A5" s="337"/>
      <c r="B5" s="313"/>
      <c r="C5" s="313"/>
      <c r="D5" s="5" t="s">
        <v>160</v>
      </c>
      <c r="E5" s="5" t="s">
        <v>743</v>
      </c>
      <c r="F5" s="5">
        <v>2</v>
      </c>
      <c r="G5" s="5">
        <v>90</v>
      </c>
      <c r="H5" s="228">
        <v>10</v>
      </c>
      <c r="I5" s="228">
        <f t="shared" ref="I5:I12" si="0">G5*H5</f>
        <v>900</v>
      </c>
      <c r="K5" s="254"/>
    </row>
    <row r="6" spans="1:11" ht="33" customHeight="1">
      <c r="A6" s="337"/>
      <c r="B6" s="313"/>
      <c r="C6" s="313"/>
      <c r="D6" s="5" t="s">
        <v>161</v>
      </c>
      <c r="E6" s="5" t="s">
        <v>744</v>
      </c>
      <c r="F6" s="5">
        <v>15</v>
      </c>
      <c r="G6" s="5">
        <v>82</v>
      </c>
      <c r="H6" s="228">
        <v>12</v>
      </c>
      <c r="I6" s="228">
        <f t="shared" si="0"/>
        <v>984</v>
      </c>
      <c r="K6" s="254"/>
    </row>
    <row r="7" spans="1:11" ht="30.75" customHeight="1">
      <c r="A7" s="337"/>
      <c r="B7" s="313"/>
      <c r="C7" s="313"/>
      <c r="D7" s="5" t="s">
        <v>162</v>
      </c>
      <c r="E7" s="5" t="s">
        <v>745</v>
      </c>
      <c r="F7" s="5">
        <v>6</v>
      </c>
      <c r="G7" s="5">
        <v>230</v>
      </c>
      <c r="H7" s="228">
        <v>10</v>
      </c>
      <c r="I7" s="228">
        <f t="shared" si="0"/>
        <v>2300</v>
      </c>
      <c r="K7" s="254"/>
    </row>
    <row r="8" spans="1:11" ht="28.5" customHeight="1">
      <c r="A8" s="337"/>
      <c r="B8" s="313"/>
      <c r="C8" s="313"/>
      <c r="D8" s="5" t="s">
        <v>163</v>
      </c>
      <c r="E8" s="5" t="s">
        <v>746</v>
      </c>
      <c r="F8" s="5">
        <v>1</v>
      </c>
      <c r="G8" s="5">
        <v>30</v>
      </c>
      <c r="H8" s="228">
        <v>25</v>
      </c>
      <c r="I8" s="228">
        <f t="shared" si="0"/>
        <v>750</v>
      </c>
      <c r="K8" s="254"/>
    </row>
    <row r="9" spans="1:11" ht="35.25" customHeight="1">
      <c r="A9" s="337"/>
      <c r="B9" s="313"/>
      <c r="C9" s="313"/>
      <c r="D9" s="5" t="s">
        <v>164</v>
      </c>
      <c r="E9" s="5" t="s">
        <v>747</v>
      </c>
      <c r="F9" s="5">
        <v>5</v>
      </c>
      <c r="G9" s="5">
        <v>100</v>
      </c>
      <c r="H9" s="228">
        <v>10</v>
      </c>
      <c r="I9" s="228">
        <f t="shared" si="0"/>
        <v>1000</v>
      </c>
      <c r="K9" s="254"/>
    </row>
    <row r="10" spans="1:11" ht="34.5" customHeight="1">
      <c r="A10" s="337"/>
      <c r="B10" s="313"/>
      <c r="C10" s="313"/>
      <c r="D10" s="5" t="s">
        <v>165</v>
      </c>
      <c r="E10" s="5" t="s">
        <v>748</v>
      </c>
      <c r="F10" s="5">
        <v>2</v>
      </c>
      <c r="G10" s="5">
        <v>23</v>
      </c>
      <c r="H10" s="228">
        <v>25</v>
      </c>
      <c r="I10" s="228">
        <f t="shared" si="0"/>
        <v>575</v>
      </c>
      <c r="K10" s="254"/>
    </row>
    <row r="11" spans="1:11" ht="35.25" customHeight="1">
      <c r="A11" s="337"/>
      <c r="B11" s="313"/>
      <c r="C11" s="313"/>
      <c r="D11" s="5" t="s">
        <v>166</v>
      </c>
      <c r="E11" s="5" t="s">
        <v>749</v>
      </c>
      <c r="F11" s="5">
        <v>7</v>
      </c>
      <c r="G11" s="5">
        <v>160</v>
      </c>
      <c r="H11" s="228">
        <v>10</v>
      </c>
      <c r="I11" s="228">
        <f t="shared" si="0"/>
        <v>1600</v>
      </c>
      <c r="K11" s="254"/>
    </row>
    <row r="12" spans="1:11" ht="33.75" customHeight="1">
      <c r="A12" s="337"/>
      <c r="B12" s="313"/>
      <c r="C12" s="313"/>
      <c r="D12" s="5" t="s">
        <v>167</v>
      </c>
      <c r="E12" s="5" t="s">
        <v>750</v>
      </c>
      <c r="F12" s="5">
        <v>12</v>
      </c>
      <c r="G12" s="5">
        <v>180</v>
      </c>
      <c r="H12" s="228">
        <v>10</v>
      </c>
      <c r="I12" s="228">
        <f t="shared" si="0"/>
        <v>1800</v>
      </c>
      <c r="K12" s="254"/>
    </row>
    <row r="13" spans="1:11">
      <c r="A13" s="337"/>
      <c r="B13" s="313"/>
      <c r="C13" s="313"/>
      <c r="D13" s="5" t="s">
        <v>204</v>
      </c>
      <c r="E13" s="5"/>
      <c r="F13" s="5"/>
      <c r="G13" s="5"/>
      <c r="H13" s="5"/>
      <c r="I13" s="5"/>
    </row>
    <row r="14" spans="1:11" ht="15" customHeight="1">
      <c r="A14" s="351" t="s">
        <v>1040</v>
      </c>
      <c r="B14" s="308"/>
      <c r="C14" s="308"/>
      <c r="D14" s="308"/>
      <c r="E14" s="308"/>
      <c r="F14" s="9">
        <f>SUM(F4:F13)</f>
        <v>57</v>
      </c>
      <c r="G14" s="9">
        <f>SUM(G4:G13)</f>
        <v>1085</v>
      </c>
      <c r="H14" s="9"/>
      <c r="I14" s="229">
        <f>SUM(I4:I12)</f>
        <v>11809</v>
      </c>
    </row>
    <row r="16" spans="1:11" ht="15" customHeight="1">
      <c r="A16" s="352" t="s">
        <v>1041</v>
      </c>
      <c r="B16" s="309"/>
      <c r="C16" s="309"/>
      <c r="D16" s="309"/>
      <c r="E16" s="309"/>
      <c r="F16" s="13">
        <f>SUM(F4:F13)</f>
        <v>57</v>
      </c>
      <c r="G16" s="13">
        <f>SUM(G4:G13)</f>
        <v>1085</v>
      </c>
      <c r="H16" s="13"/>
      <c r="I16" s="230">
        <f>I14</f>
        <v>11809</v>
      </c>
    </row>
    <row r="18" spans="6:9" ht="15">
      <c r="F18" s="310" t="s">
        <v>170</v>
      </c>
      <c r="G18" s="310"/>
      <c r="H18" s="310"/>
      <c r="I18" s="15">
        <f>I14+I16</f>
        <v>23618</v>
      </c>
    </row>
  </sheetData>
  <mergeCells count="16">
    <mergeCell ref="A1:I1"/>
    <mergeCell ref="I2:I3"/>
    <mergeCell ref="A4:A13"/>
    <mergeCell ref="B4:B13"/>
    <mergeCell ref="C4:C13"/>
    <mergeCell ref="A2:A3"/>
    <mergeCell ref="B2:B3"/>
    <mergeCell ref="C2:C3"/>
    <mergeCell ref="D2:D3"/>
    <mergeCell ref="E2:E3"/>
    <mergeCell ref="A14:E14"/>
    <mergeCell ref="A16:E16"/>
    <mergeCell ref="F18:H18"/>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70" zoomScaleNormal="70" workbookViewId="0">
      <selection activeCell="J1" sqref="A1:XFD20"/>
    </sheetView>
  </sheetViews>
  <sheetFormatPr defaultRowHeight="14.25"/>
  <cols>
    <col min="1" max="4" width="10.5" customWidth="1"/>
    <col min="5" max="5" width="97.875" customWidth="1"/>
    <col min="6" max="8" width="10.5" customWidth="1"/>
    <col min="9" max="9" width="16.5" customWidth="1"/>
    <col min="10" max="1025" width="10.5" customWidth="1"/>
  </cols>
  <sheetData>
    <row r="1" spans="1:9">
      <c r="A1" s="365"/>
      <c r="B1" s="365"/>
      <c r="C1" s="365"/>
      <c r="D1" s="365"/>
      <c r="E1" s="365"/>
      <c r="F1" s="365"/>
      <c r="G1" s="365"/>
      <c r="H1" s="365"/>
      <c r="I1" s="365"/>
    </row>
    <row r="2" spans="1:9" ht="30" customHeight="1">
      <c r="A2" s="362" t="s">
        <v>1</v>
      </c>
      <c r="B2" s="362" t="s">
        <v>2</v>
      </c>
      <c r="C2" s="362" t="s">
        <v>3</v>
      </c>
      <c r="D2" s="362" t="s">
        <v>153</v>
      </c>
      <c r="E2" s="362" t="s">
        <v>154</v>
      </c>
      <c r="F2" s="362" t="s">
        <v>155</v>
      </c>
      <c r="G2" s="362" t="s">
        <v>156</v>
      </c>
      <c r="H2" s="362" t="s">
        <v>157</v>
      </c>
      <c r="I2" s="362" t="s">
        <v>158</v>
      </c>
    </row>
    <row r="3" spans="1:9" ht="36.6" customHeight="1">
      <c r="A3" s="362"/>
      <c r="B3" s="362"/>
      <c r="C3" s="362"/>
      <c r="D3" s="362"/>
      <c r="E3" s="362"/>
      <c r="F3" s="362"/>
      <c r="G3" s="362"/>
      <c r="H3" s="362"/>
      <c r="I3" s="362"/>
    </row>
    <row r="4" spans="1:9" ht="74.25" customHeight="1">
      <c r="A4" s="326">
        <v>54</v>
      </c>
      <c r="B4" s="327">
        <v>61</v>
      </c>
      <c r="C4" s="364" t="s">
        <v>751</v>
      </c>
      <c r="D4" s="71" t="s">
        <v>159</v>
      </c>
      <c r="E4" s="164" t="s">
        <v>752</v>
      </c>
      <c r="F4" s="71">
        <v>23</v>
      </c>
      <c r="G4" s="71">
        <v>240</v>
      </c>
      <c r="H4" s="73">
        <v>10</v>
      </c>
      <c r="I4" s="73">
        <f>G4*H4</f>
        <v>2400</v>
      </c>
    </row>
    <row r="5" spans="1:9" ht="58.5" customHeight="1">
      <c r="A5" s="459"/>
      <c r="B5" s="386"/>
      <c r="C5" s="364"/>
      <c r="D5" s="71" t="s">
        <v>160</v>
      </c>
      <c r="E5" s="164" t="s">
        <v>753</v>
      </c>
      <c r="F5" s="71">
        <v>6</v>
      </c>
      <c r="G5" s="71">
        <v>280</v>
      </c>
      <c r="H5" s="73">
        <v>10</v>
      </c>
      <c r="I5" s="73">
        <f t="shared" ref="I5:I15" si="0">G5*H5</f>
        <v>2800</v>
      </c>
    </row>
    <row r="6" spans="1:9" ht="63.75" customHeight="1">
      <c r="A6" s="459"/>
      <c r="B6" s="386"/>
      <c r="C6" s="364"/>
      <c r="D6" s="71" t="s">
        <v>161</v>
      </c>
      <c r="E6" s="164" t="s">
        <v>754</v>
      </c>
      <c r="F6" s="71">
        <v>4</v>
      </c>
      <c r="G6" s="71">
        <v>320</v>
      </c>
      <c r="H6" s="73">
        <v>10</v>
      </c>
      <c r="I6" s="73">
        <f t="shared" si="0"/>
        <v>3200</v>
      </c>
    </row>
    <row r="7" spans="1:9" ht="75.75" customHeight="1">
      <c r="A7" s="459"/>
      <c r="B7" s="386"/>
      <c r="C7" s="364"/>
      <c r="D7" s="71" t="s">
        <v>162</v>
      </c>
      <c r="E7" s="164" t="s">
        <v>755</v>
      </c>
      <c r="F7" s="71">
        <v>6</v>
      </c>
      <c r="G7" s="71">
        <v>800</v>
      </c>
      <c r="H7" s="73">
        <v>10</v>
      </c>
      <c r="I7" s="73">
        <f t="shared" si="0"/>
        <v>8000</v>
      </c>
    </row>
    <row r="8" spans="1:9" ht="69" customHeight="1">
      <c r="A8" s="459"/>
      <c r="B8" s="386"/>
      <c r="C8" s="364"/>
      <c r="D8" s="71" t="s">
        <v>163</v>
      </c>
      <c r="E8" s="164" t="s">
        <v>756</v>
      </c>
      <c r="F8" s="71">
        <v>12</v>
      </c>
      <c r="G8" s="71">
        <v>800</v>
      </c>
      <c r="H8" s="73">
        <v>10</v>
      </c>
      <c r="I8" s="73">
        <f t="shared" si="0"/>
        <v>8000</v>
      </c>
    </row>
    <row r="9" spans="1:9" ht="62.25" customHeight="1">
      <c r="A9" s="459"/>
      <c r="B9" s="386"/>
      <c r="C9" s="364" t="s">
        <v>757</v>
      </c>
      <c r="D9" s="71" t="s">
        <v>164</v>
      </c>
      <c r="E9" s="164" t="s">
        <v>758</v>
      </c>
      <c r="F9" s="71">
        <v>11</v>
      </c>
      <c r="G9" s="71">
        <v>180</v>
      </c>
      <c r="H9" s="73">
        <v>10</v>
      </c>
      <c r="I9" s="73">
        <f t="shared" si="0"/>
        <v>1800</v>
      </c>
    </row>
    <row r="10" spans="1:9" ht="40.5" customHeight="1">
      <c r="A10" s="459"/>
      <c r="B10" s="386"/>
      <c r="C10" s="364"/>
      <c r="D10" s="71" t="s">
        <v>165</v>
      </c>
      <c r="E10" s="164" t="s">
        <v>759</v>
      </c>
      <c r="F10" s="71">
        <v>4</v>
      </c>
      <c r="G10" s="71">
        <v>350</v>
      </c>
      <c r="H10" s="73">
        <v>10</v>
      </c>
      <c r="I10" s="73">
        <f t="shared" si="0"/>
        <v>3500</v>
      </c>
    </row>
    <row r="11" spans="1:9" ht="46.5" customHeight="1">
      <c r="A11" s="459"/>
      <c r="B11" s="386"/>
      <c r="C11" s="364"/>
      <c r="D11" s="71" t="s">
        <v>166</v>
      </c>
      <c r="E11" s="164" t="s">
        <v>760</v>
      </c>
      <c r="F11" s="71">
        <v>3</v>
      </c>
      <c r="G11" s="71">
        <v>250</v>
      </c>
      <c r="H11" s="73">
        <v>10</v>
      </c>
      <c r="I11" s="73">
        <f t="shared" si="0"/>
        <v>2500</v>
      </c>
    </row>
    <row r="12" spans="1:9" ht="43.5" customHeight="1">
      <c r="A12" s="459"/>
      <c r="B12" s="386"/>
      <c r="C12" s="364"/>
      <c r="D12" s="71" t="s">
        <v>167</v>
      </c>
      <c r="E12" s="164" t="s">
        <v>761</v>
      </c>
      <c r="F12" s="71">
        <v>3</v>
      </c>
      <c r="G12" s="71">
        <v>306</v>
      </c>
      <c r="H12" s="73">
        <v>10</v>
      </c>
      <c r="I12" s="73">
        <f t="shared" si="0"/>
        <v>3060</v>
      </c>
    </row>
    <row r="13" spans="1:9" ht="78" customHeight="1">
      <c r="A13" s="459"/>
      <c r="B13" s="386"/>
      <c r="C13" s="364"/>
      <c r="D13" s="71" t="s">
        <v>204</v>
      </c>
      <c r="E13" s="164" t="s">
        <v>762</v>
      </c>
      <c r="F13" s="71">
        <v>14</v>
      </c>
      <c r="G13" s="71">
        <v>150</v>
      </c>
      <c r="H13" s="73">
        <v>10</v>
      </c>
      <c r="I13" s="73">
        <f t="shared" si="0"/>
        <v>1500</v>
      </c>
    </row>
    <row r="14" spans="1:9" ht="50.25" customHeight="1">
      <c r="A14" s="459"/>
      <c r="B14" s="386"/>
      <c r="C14" s="364"/>
      <c r="D14" s="71" t="s">
        <v>218</v>
      </c>
      <c r="E14" s="164" t="s">
        <v>763</v>
      </c>
      <c r="F14" s="71">
        <v>4</v>
      </c>
      <c r="G14" s="71">
        <v>440</v>
      </c>
      <c r="H14" s="73">
        <v>10</v>
      </c>
      <c r="I14" s="73">
        <f t="shared" si="0"/>
        <v>4400</v>
      </c>
    </row>
    <row r="15" spans="1:9" ht="64.5" customHeight="1">
      <c r="A15" s="455"/>
      <c r="B15" s="387"/>
      <c r="C15" s="364"/>
      <c r="D15" s="71" t="s">
        <v>231</v>
      </c>
      <c r="E15" s="164" t="s">
        <v>764</v>
      </c>
      <c r="F15" s="71">
        <v>7</v>
      </c>
      <c r="G15" s="71">
        <v>700</v>
      </c>
      <c r="H15" s="73">
        <v>10</v>
      </c>
      <c r="I15" s="73">
        <f t="shared" si="0"/>
        <v>7000</v>
      </c>
    </row>
    <row r="16" spans="1:9" ht="27" customHeight="1">
      <c r="A16" s="357" t="s">
        <v>1042</v>
      </c>
      <c r="B16" s="358"/>
      <c r="C16" s="358"/>
      <c r="D16" s="358"/>
      <c r="E16" s="358"/>
      <c r="F16" s="74"/>
      <c r="G16" s="74">
        <f>SUM(G4:G8)</f>
        <v>2440</v>
      </c>
      <c r="H16" s="74"/>
      <c r="I16" s="75">
        <f>SUM(I4:I15)</f>
        <v>48160</v>
      </c>
    </row>
    <row r="17" spans="1:9">
      <c r="A17" s="70"/>
      <c r="B17" s="70"/>
      <c r="C17" s="70"/>
      <c r="D17" s="70"/>
      <c r="E17" s="70"/>
      <c r="F17" s="70"/>
      <c r="G17" s="70"/>
      <c r="H17" s="70"/>
      <c r="I17" s="70"/>
    </row>
    <row r="18" spans="1:9" ht="27" customHeight="1">
      <c r="A18" s="357" t="s">
        <v>1042</v>
      </c>
      <c r="B18" s="358"/>
      <c r="C18" s="358"/>
      <c r="D18" s="358"/>
      <c r="E18" s="358"/>
      <c r="F18" s="74"/>
      <c r="G18" s="74">
        <f>SUM(G4:G8)</f>
        <v>2440</v>
      </c>
      <c r="H18" s="74"/>
      <c r="I18" s="75">
        <f>I16</f>
        <v>48160</v>
      </c>
    </row>
    <row r="19" spans="1:9">
      <c r="A19" s="70"/>
      <c r="B19" s="70"/>
      <c r="C19" s="70"/>
      <c r="D19" s="70"/>
      <c r="E19" s="70"/>
      <c r="F19" s="70"/>
      <c r="G19" s="70"/>
      <c r="H19" s="70"/>
      <c r="I19" s="70"/>
    </row>
    <row r="20" spans="1:9" ht="15">
      <c r="A20" s="70"/>
      <c r="B20" s="70"/>
      <c r="C20" s="70"/>
      <c r="D20" s="70"/>
      <c r="E20" s="70"/>
      <c r="F20" s="361" t="s">
        <v>170</v>
      </c>
      <c r="G20" s="361"/>
      <c r="H20" s="361"/>
      <c r="I20" s="78">
        <f>I16+I18</f>
        <v>96320</v>
      </c>
    </row>
  </sheetData>
  <mergeCells count="17">
    <mergeCell ref="A1:I1"/>
    <mergeCell ref="A2:A3"/>
    <mergeCell ref="B2:B3"/>
    <mergeCell ref="C2:C3"/>
    <mergeCell ref="D2:D3"/>
    <mergeCell ref="E2:E3"/>
    <mergeCell ref="F2:F3"/>
    <mergeCell ref="G2:G3"/>
    <mergeCell ref="H2:H3"/>
    <mergeCell ref="I2:I3"/>
    <mergeCell ref="C4:C8"/>
    <mergeCell ref="F20:H20"/>
    <mergeCell ref="C9:C15"/>
    <mergeCell ref="A16:E16"/>
    <mergeCell ref="A18:E18"/>
    <mergeCell ref="A4:A15"/>
    <mergeCell ref="B4:B15"/>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75" zoomScaleNormal="75" workbookViewId="0">
      <selection activeCell="J1" sqref="A1:XFD20"/>
    </sheetView>
  </sheetViews>
  <sheetFormatPr defaultRowHeight="14.25"/>
  <cols>
    <col min="1" max="4" width="10.5" customWidth="1"/>
    <col min="5" max="5" width="60.5" customWidth="1"/>
    <col min="6" max="8" width="10.5" customWidth="1"/>
    <col min="9" max="9" width="12.5" customWidth="1"/>
    <col min="10" max="1025" width="10.5" customWidth="1"/>
  </cols>
  <sheetData>
    <row r="1" spans="1:9">
      <c r="A1" s="312"/>
      <c r="B1" s="312"/>
      <c r="C1" s="312"/>
      <c r="D1" s="312"/>
      <c r="E1" s="312"/>
      <c r="F1" s="312"/>
      <c r="G1" s="312"/>
      <c r="H1" s="312"/>
      <c r="I1" s="312"/>
    </row>
    <row r="2" spans="1:9" ht="14.65"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104.25" customHeight="1">
      <c r="A4" s="456">
        <v>55</v>
      </c>
      <c r="B4" s="306">
        <v>62</v>
      </c>
      <c r="C4" s="313" t="s">
        <v>22</v>
      </c>
      <c r="D4" s="5" t="s">
        <v>159</v>
      </c>
      <c r="E4" s="5" t="s">
        <v>765</v>
      </c>
      <c r="F4" s="5">
        <v>13</v>
      </c>
      <c r="G4" s="5">
        <v>220</v>
      </c>
      <c r="H4" s="228">
        <v>12.5</v>
      </c>
      <c r="I4" s="228">
        <f>G4*H4</f>
        <v>2750</v>
      </c>
    </row>
    <row r="5" spans="1:9" ht="60.75" customHeight="1">
      <c r="A5" s="457"/>
      <c r="B5" s="307"/>
      <c r="C5" s="313"/>
      <c r="D5" s="5" t="s">
        <v>160</v>
      </c>
      <c r="E5" s="5" t="s">
        <v>766</v>
      </c>
      <c r="F5" s="5">
        <v>3</v>
      </c>
      <c r="G5" s="5">
        <v>140</v>
      </c>
      <c r="H5" s="228">
        <v>12.5</v>
      </c>
      <c r="I5" s="228">
        <f t="shared" ref="I5:I19" si="0">G5*H5</f>
        <v>1750</v>
      </c>
    </row>
    <row r="6" spans="1:9" ht="124.5" customHeight="1">
      <c r="A6" s="457"/>
      <c r="B6" s="307"/>
      <c r="C6" s="313"/>
      <c r="D6" s="5" t="s">
        <v>161</v>
      </c>
      <c r="E6" s="5" t="s">
        <v>767</v>
      </c>
      <c r="F6" s="5">
        <v>10</v>
      </c>
      <c r="G6" s="5">
        <v>162</v>
      </c>
      <c r="H6" s="228">
        <v>12.5</v>
      </c>
      <c r="I6" s="228">
        <f t="shared" si="0"/>
        <v>2025</v>
      </c>
    </row>
    <row r="7" spans="1:9" ht="77.25" customHeight="1">
      <c r="A7" s="457"/>
      <c r="B7" s="307"/>
      <c r="C7" s="313"/>
      <c r="D7" s="5" t="s">
        <v>162</v>
      </c>
      <c r="E7" s="5" t="s">
        <v>768</v>
      </c>
      <c r="F7" s="5">
        <v>11</v>
      </c>
      <c r="G7" s="5">
        <v>64</v>
      </c>
      <c r="H7" s="228">
        <v>12.5</v>
      </c>
      <c r="I7" s="228">
        <f t="shared" si="0"/>
        <v>800</v>
      </c>
    </row>
    <row r="8" spans="1:9" ht="95.25" customHeight="1">
      <c r="A8" s="457"/>
      <c r="B8" s="307"/>
      <c r="C8" s="313"/>
      <c r="D8" s="5" t="s">
        <v>163</v>
      </c>
      <c r="E8" s="5" t="s">
        <v>769</v>
      </c>
      <c r="F8" s="5">
        <v>22</v>
      </c>
      <c r="G8" s="5">
        <v>220</v>
      </c>
      <c r="H8" s="228">
        <v>12.5</v>
      </c>
      <c r="I8" s="228">
        <f t="shared" si="0"/>
        <v>2750</v>
      </c>
    </row>
    <row r="9" spans="1:9" ht="54" customHeight="1">
      <c r="A9" s="457"/>
      <c r="B9" s="307"/>
      <c r="C9" s="313"/>
      <c r="D9" s="5" t="s">
        <v>164</v>
      </c>
      <c r="E9" s="5" t="s">
        <v>770</v>
      </c>
      <c r="F9" s="5">
        <v>3</v>
      </c>
      <c r="G9" s="5">
        <v>264</v>
      </c>
      <c r="H9" s="228">
        <v>12.5</v>
      </c>
      <c r="I9" s="228">
        <f t="shared" si="0"/>
        <v>3300</v>
      </c>
    </row>
    <row r="10" spans="1:9" ht="47.25" customHeight="1">
      <c r="A10" s="457"/>
      <c r="B10" s="307"/>
      <c r="C10" s="313"/>
      <c r="D10" s="5" t="s">
        <v>165</v>
      </c>
      <c r="E10" s="5" t="s">
        <v>771</v>
      </c>
      <c r="F10" s="5">
        <v>5</v>
      </c>
      <c r="G10" s="5">
        <v>132</v>
      </c>
      <c r="H10" s="228">
        <v>12.5</v>
      </c>
      <c r="I10" s="228">
        <f t="shared" si="0"/>
        <v>1650</v>
      </c>
    </row>
    <row r="11" spans="1:9" ht="60.75" customHeight="1">
      <c r="A11" s="457"/>
      <c r="B11" s="307"/>
      <c r="C11" s="313"/>
      <c r="D11" s="5" t="s">
        <v>166</v>
      </c>
      <c r="E11" s="5" t="s">
        <v>772</v>
      </c>
      <c r="F11" s="5">
        <v>7</v>
      </c>
      <c r="G11" s="5">
        <v>100</v>
      </c>
      <c r="H11" s="228">
        <v>12.5</v>
      </c>
      <c r="I11" s="228">
        <f t="shared" si="0"/>
        <v>1250</v>
      </c>
    </row>
    <row r="12" spans="1:9" ht="65.25" customHeight="1">
      <c r="A12" s="457"/>
      <c r="B12" s="307"/>
      <c r="C12" s="313"/>
      <c r="D12" s="5" t="s">
        <v>167</v>
      </c>
      <c r="E12" s="5" t="s">
        <v>773</v>
      </c>
      <c r="F12" s="5">
        <v>8</v>
      </c>
      <c r="G12" s="5">
        <v>102</v>
      </c>
      <c r="H12" s="228">
        <v>12.5</v>
      </c>
      <c r="I12" s="228">
        <f t="shared" si="0"/>
        <v>1275</v>
      </c>
    </row>
    <row r="13" spans="1:9" ht="48" customHeight="1">
      <c r="A13" s="457"/>
      <c r="B13" s="307"/>
      <c r="C13" s="313"/>
      <c r="D13" s="5" t="s">
        <v>204</v>
      </c>
      <c r="E13" s="5" t="s">
        <v>774</v>
      </c>
      <c r="F13" s="5">
        <v>8</v>
      </c>
      <c r="G13" s="5">
        <v>56</v>
      </c>
      <c r="H13" s="228">
        <v>12.5</v>
      </c>
      <c r="I13" s="228">
        <f t="shared" si="0"/>
        <v>700</v>
      </c>
    </row>
    <row r="14" spans="1:9" ht="77.25" customHeight="1">
      <c r="A14" s="457"/>
      <c r="B14" s="307"/>
      <c r="C14" s="313"/>
      <c r="D14" s="5" t="s">
        <v>218</v>
      </c>
      <c r="E14" s="5" t="s">
        <v>775</v>
      </c>
      <c r="F14" s="5">
        <v>10</v>
      </c>
      <c r="G14" s="5">
        <v>360</v>
      </c>
      <c r="H14" s="228">
        <v>12.5</v>
      </c>
      <c r="I14" s="228">
        <f t="shared" si="0"/>
        <v>4500</v>
      </c>
    </row>
    <row r="15" spans="1:9" ht="66.75" customHeight="1">
      <c r="A15" s="457"/>
      <c r="B15" s="307"/>
      <c r="C15" s="313"/>
      <c r="D15" s="5" t="s">
        <v>231</v>
      </c>
      <c r="E15" s="5" t="s">
        <v>776</v>
      </c>
      <c r="F15" s="5">
        <v>6</v>
      </c>
      <c r="G15" s="5">
        <v>304</v>
      </c>
      <c r="H15" s="228">
        <v>12.5</v>
      </c>
      <c r="I15" s="228">
        <f t="shared" si="0"/>
        <v>3800</v>
      </c>
    </row>
    <row r="16" spans="1:9" ht="97.5" customHeight="1">
      <c r="A16" s="457"/>
      <c r="B16" s="307"/>
      <c r="C16" s="366" t="s">
        <v>777</v>
      </c>
      <c r="D16" s="5" t="s">
        <v>249</v>
      </c>
      <c r="E16" s="5" t="s">
        <v>769</v>
      </c>
      <c r="F16" s="5">
        <v>22</v>
      </c>
      <c r="G16" s="5">
        <v>220</v>
      </c>
      <c r="H16" s="228">
        <v>12</v>
      </c>
      <c r="I16" s="228">
        <f t="shared" si="0"/>
        <v>2640</v>
      </c>
    </row>
    <row r="17" spans="1:9" ht="58.5" customHeight="1">
      <c r="A17" s="457"/>
      <c r="B17" s="307"/>
      <c r="C17" s="366"/>
      <c r="D17" s="5" t="s">
        <v>251</v>
      </c>
      <c r="E17" s="5" t="s">
        <v>770</v>
      </c>
      <c r="F17" s="5">
        <v>3</v>
      </c>
      <c r="G17" s="5">
        <v>264</v>
      </c>
      <c r="H17" s="228">
        <v>12</v>
      </c>
      <c r="I17" s="228">
        <f t="shared" si="0"/>
        <v>3168</v>
      </c>
    </row>
    <row r="18" spans="1:9" ht="71.25" customHeight="1">
      <c r="A18" s="457"/>
      <c r="B18" s="307"/>
      <c r="C18" s="366"/>
      <c r="D18" s="5" t="s">
        <v>278</v>
      </c>
      <c r="E18" s="5" t="s">
        <v>775</v>
      </c>
      <c r="F18" s="5">
        <v>10</v>
      </c>
      <c r="G18" s="5">
        <v>360</v>
      </c>
      <c r="H18" s="228">
        <v>12</v>
      </c>
      <c r="I18" s="228">
        <f t="shared" si="0"/>
        <v>4320</v>
      </c>
    </row>
    <row r="19" spans="1:9" ht="65.25" customHeight="1">
      <c r="A19" s="458"/>
      <c r="B19" s="383"/>
      <c r="C19" s="366"/>
      <c r="D19" s="5" t="s">
        <v>280</v>
      </c>
      <c r="E19" s="5" t="s">
        <v>776</v>
      </c>
      <c r="F19" s="5">
        <v>6</v>
      </c>
      <c r="G19" s="5">
        <v>304</v>
      </c>
      <c r="H19" s="228">
        <v>12</v>
      </c>
      <c r="I19" s="228">
        <f t="shared" si="0"/>
        <v>3648</v>
      </c>
    </row>
    <row r="20" spans="1:9" ht="15" customHeight="1">
      <c r="A20" s="351" t="s">
        <v>1043</v>
      </c>
      <c r="B20" s="308"/>
      <c r="C20" s="308"/>
      <c r="D20" s="308"/>
      <c r="E20" s="308"/>
      <c r="F20" s="9">
        <f>SUM(F4:F19)</f>
        <v>147</v>
      </c>
      <c r="G20" s="9">
        <f>SUM(G4:G19)</f>
        <v>3272</v>
      </c>
      <c r="H20" s="18"/>
      <c r="I20" s="229">
        <f>SUM(I4:I19)</f>
        <v>40326</v>
      </c>
    </row>
    <row r="22" spans="1:9" ht="15" customHeight="1">
      <c r="A22" s="352" t="s">
        <v>1044</v>
      </c>
      <c r="B22" s="309"/>
      <c r="C22" s="309"/>
      <c r="D22" s="309"/>
      <c r="E22" s="309"/>
      <c r="F22" s="13">
        <f>SUM(F4:F19)</f>
        <v>147</v>
      </c>
      <c r="G22" s="13">
        <f>SUM(G4:G19)</f>
        <v>3272</v>
      </c>
      <c r="H22" s="20"/>
      <c r="I22" s="230">
        <f>I20</f>
        <v>40326</v>
      </c>
    </row>
    <row r="24" spans="1:9" ht="15">
      <c r="F24" s="310" t="s">
        <v>170</v>
      </c>
      <c r="G24" s="310"/>
      <c r="H24" s="310"/>
      <c r="I24" s="15">
        <f>I20+I22</f>
        <v>80652</v>
      </c>
    </row>
  </sheetData>
  <mergeCells count="17">
    <mergeCell ref="A1:I1"/>
    <mergeCell ref="I2:I3"/>
    <mergeCell ref="C4:C15"/>
    <mergeCell ref="A2:A3"/>
    <mergeCell ref="B2:B3"/>
    <mergeCell ref="C2:C3"/>
    <mergeCell ref="D2:D3"/>
    <mergeCell ref="E2:E3"/>
    <mergeCell ref="C16:C19"/>
    <mergeCell ref="A20:E20"/>
    <mergeCell ref="A22:E22"/>
    <mergeCell ref="F24:H24"/>
    <mergeCell ref="F2:F3"/>
    <mergeCell ref="G2:G3"/>
    <mergeCell ref="H2:H3"/>
    <mergeCell ref="B4:B19"/>
    <mergeCell ref="A4:A19"/>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75" zoomScaleNormal="75" workbookViewId="0">
      <selection activeCell="J1" sqref="A1:XFD20"/>
    </sheetView>
  </sheetViews>
  <sheetFormatPr defaultRowHeight="14.25"/>
  <cols>
    <col min="1" max="4" width="10.5" customWidth="1"/>
    <col min="5" max="5" width="102.25" customWidth="1"/>
    <col min="6" max="8" width="10.5" customWidth="1"/>
    <col min="9" max="9" width="15.625" customWidth="1"/>
    <col min="10" max="1025" width="10.5" customWidth="1"/>
  </cols>
  <sheetData>
    <row r="1" spans="1:9">
      <c r="A1" s="312"/>
      <c r="B1" s="312"/>
      <c r="C1" s="312"/>
      <c r="D1" s="312"/>
      <c r="E1" s="312"/>
      <c r="F1" s="312"/>
      <c r="G1" s="312"/>
      <c r="H1" s="312"/>
      <c r="I1" s="312"/>
    </row>
    <row r="2" spans="1:9" ht="26.65" customHeight="1">
      <c r="A2" s="311" t="s">
        <v>1</v>
      </c>
      <c r="B2" s="311" t="s">
        <v>2</v>
      </c>
      <c r="C2" s="311" t="s">
        <v>3</v>
      </c>
      <c r="D2" s="311" t="s">
        <v>153</v>
      </c>
      <c r="E2" s="311" t="s">
        <v>154</v>
      </c>
      <c r="F2" s="311" t="s">
        <v>155</v>
      </c>
      <c r="G2" s="311" t="s">
        <v>156</v>
      </c>
      <c r="H2" s="311" t="s">
        <v>157</v>
      </c>
      <c r="I2" s="311" t="s">
        <v>158</v>
      </c>
    </row>
    <row r="3" spans="1:9" ht="31.9" customHeight="1">
      <c r="A3" s="311"/>
      <c r="B3" s="311"/>
      <c r="C3" s="311"/>
      <c r="D3" s="311"/>
      <c r="E3" s="311"/>
      <c r="F3" s="311"/>
      <c r="G3" s="311"/>
      <c r="H3" s="311"/>
      <c r="I3" s="311"/>
    </row>
    <row r="4" spans="1:9" ht="33.75" customHeight="1">
      <c r="A4" s="337">
        <v>56</v>
      </c>
      <c r="B4" s="313">
        <v>63</v>
      </c>
      <c r="C4" s="313" t="s">
        <v>6</v>
      </c>
      <c r="D4" s="5" t="s">
        <v>159</v>
      </c>
      <c r="E4" s="17" t="s">
        <v>778</v>
      </c>
      <c r="F4" s="5">
        <v>36</v>
      </c>
      <c r="G4" s="5">
        <v>24</v>
      </c>
      <c r="H4" s="7">
        <v>29.43</v>
      </c>
      <c r="I4" s="7">
        <f>G4*H4</f>
        <v>706.31999999999994</v>
      </c>
    </row>
    <row r="5" spans="1:9" ht="34.5" customHeight="1">
      <c r="A5" s="337"/>
      <c r="B5" s="313"/>
      <c r="C5" s="313"/>
      <c r="D5" s="5" t="s">
        <v>160</v>
      </c>
      <c r="E5" s="17" t="s">
        <v>779</v>
      </c>
      <c r="F5" s="5">
        <v>28</v>
      </c>
      <c r="G5" s="5">
        <v>24</v>
      </c>
      <c r="H5" s="7">
        <v>29.43</v>
      </c>
      <c r="I5" s="7">
        <f t="shared" ref="I5:I14" si="0">G5*H5</f>
        <v>706.31999999999994</v>
      </c>
    </row>
    <row r="6" spans="1:9" ht="41.25" customHeight="1">
      <c r="A6" s="337"/>
      <c r="B6" s="313"/>
      <c r="C6" s="313"/>
      <c r="D6" s="5" t="s">
        <v>161</v>
      </c>
      <c r="E6" s="17" t="s">
        <v>780</v>
      </c>
      <c r="F6" s="5">
        <v>40</v>
      </c>
      <c r="G6" s="5">
        <v>36</v>
      </c>
      <c r="H6" s="7">
        <v>29.43</v>
      </c>
      <c r="I6" s="7">
        <f t="shared" si="0"/>
        <v>1059.48</v>
      </c>
    </row>
    <row r="7" spans="1:9" ht="42.75" customHeight="1">
      <c r="A7" s="337"/>
      <c r="B7" s="313"/>
      <c r="C7" s="313"/>
      <c r="D7" s="5" t="s">
        <v>162</v>
      </c>
      <c r="E7" s="17" t="s">
        <v>781</v>
      </c>
      <c r="F7" s="5">
        <v>31</v>
      </c>
      <c r="G7" s="5">
        <v>48</v>
      </c>
      <c r="H7" s="7">
        <v>29.43</v>
      </c>
      <c r="I7" s="7">
        <f t="shared" si="0"/>
        <v>1412.6399999999999</v>
      </c>
    </row>
    <row r="8" spans="1:9" ht="36" customHeight="1">
      <c r="A8" s="337"/>
      <c r="B8" s="313"/>
      <c r="C8" s="313"/>
      <c r="D8" s="5" t="s">
        <v>163</v>
      </c>
      <c r="E8" s="17" t="s">
        <v>782</v>
      </c>
      <c r="F8" s="5">
        <v>31</v>
      </c>
      <c r="G8" s="5">
        <v>28</v>
      </c>
      <c r="H8" s="7">
        <v>29.43</v>
      </c>
      <c r="I8" s="7">
        <f t="shared" si="0"/>
        <v>824.04</v>
      </c>
    </row>
    <row r="9" spans="1:9" ht="36" customHeight="1">
      <c r="A9" s="337"/>
      <c r="B9" s="313"/>
      <c r="C9" s="313"/>
      <c r="D9" s="5" t="s">
        <v>164</v>
      </c>
      <c r="E9" s="17" t="s">
        <v>783</v>
      </c>
      <c r="F9" s="5">
        <v>29</v>
      </c>
      <c r="G9" s="5">
        <v>32</v>
      </c>
      <c r="H9" s="7">
        <v>29.43</v>
      </c>
      <c r="I9" s="7">
        <f t="shared" si="0"/>
        <v>941.76</v>
      </c>
    </row>
    <row r="10" spans="1:9" ht="42" customHeight="1">
      <c r="A10" s="337"/>
      <c r="B10" s="313"/>
      <c r="C10" s="313"/>
      <c r="D10" s="5" t="s">
        <v>165</v>
      </c>
      <c r="E10" s="17" t="s">
        <v>784</v>
      </c>
      <c r="F10" s="5">
        <v>31</v>
      </c>
      <c r="G10" s="5">
        <v>44</v>
      </c>
      <c r="H10" s="7">
        <v>29.43</v>
      </c>
      <c r="I10" s="7">
        <f t="shared" si="0"/>
        <v>1294.92</v>
      </c>
    </row>
    <row r="11" spans="1:9" ht="39" customHeight="1">
      <c r="A11" s="337"/>
      <c r="B11" s="313"/>
      <c r="C11" s="313"/>
      <c r="D11" s="5" t="s">
        <v>166</v>
      </c>
      <c r="E11" s="17" t="s">
        <v>785</v>
      </c>
      <c r="F11" s="5">
        <v>35</v>
      </c>
      <c r="G11" s="5">
        <v>48</v>
      </c>
      <c r="H11" s="7">
        <v>29.43</v>
      </c>
      <c r="I11" s="7">
        <f t="shared" si="0"/>
        <v>1412.6399999999999</v>
      </c>
    </row>
    <row r="12" spans="1:9" ht="39" customHeight="1">
      <c r="A12" s="337"/>
      <c r="B12" s="313"/>
      <c r="C12" s="313"/>
      <c r="D12" s="5" t="s">
        <v>167</v>
      </c>
      <c r="E12" s="17" t="s">
        <v>786</v>
      </c>
      <c r="F12" s="5">
        <v>33</v>
      </c>
      <c r="G12" s="5">
        <v>72</v>
      </c>
      <c r="H12" s="7">
        <v>29.43</v>
      </c>
      <c r="I12" s="7">
        <f t="shared" si="0"/>
        <v>2118.96</v>
      </c>
    </row>
    <row r="13" spans="1:9" ht="36" customHeight="1">
      <c r="A13" s="337"/>
      <c r="B13" s="313"/>
      <c r="C13" s="313"/>
      <c r="D13" s="5" t="s">
        <v>204</v>
      </c>
      <c r="E13" s="17" t="s">
        <v>787</v>
      </c>
      <c r="F13" s="5">
        <v>28</v>
      </c>
      <c r="G13" s="5">
        <v>236</v>
      </c>
      <c r="H13" s="7">
        <v>29.43</v>
      </c>
      <c r="I13" s="7">
        <f t="shared" si="0"/>
        <v>6945.48</v>
      </c>
    </row>
    <row r="14" spans="1:9" ht="46.5" customHeight="1">
      <c r="A14" s="337"/>
      <c r="B14" s="313"/>
      <c r="C14" s="313"/>
      <c r="D14" s="5" t="s">
        <v>218</v>
      </c>
      <c r="E14" s="188" t="s">
        <v>788</v>
      </c>
      <c r="F14" s="5">
        <v>39</v>
      </c>
      <c r="G14" s="5">
        <v>168</v>
      </c>
      <c r="H14" s="7">
        <v>29.43</v>
      </c>
      <c r="I14" s="7">
        <f t="shared" si="0"/>
        <v>4944.24</v>
      </c>
    </row>
    <row r="15" spans="1:9">
      <c r="A15" s="337"/>
      <c r="B15" s="313"/>
      <c r="C15" s="313"/>
      <c r="D15" s="5"/>
      <c r="E15" s="17"/>
      <c r="F15" s="5"/>
      <c r="G15" s="5"/>
      <c r="H15" s="7"/>
      <c r="I15" s="7"/>
    </row>
    <row r="16" spans="1:9" ht="15.75" customHeight="1">
      <c r="A16" s="351" t="s">
        <v>1045</v>
      </c>
      <c r="B16" s="308"/>
      <c r="C16" s="308"/>
      <c r="D16" s="308"/>
      <c r="E16" s="308"/>
      <c r="F16" s="9">
        <f>SUM(F4:F15)</f>
        <v>361</v>
      </c>
      <c r="G16" s="9">
        <f>SUM(G4:G15)</f>
        <v>760</v>
      </c>
      <c r="H16" s="9"/>
      <c r="I16" s="46">
        <f>SUM(I4:I14)</f>
        <v>22366.799999999996</v>
      </c>
    </row>
    <row r="18" spans="1:9" ht="15.75" customHeight="1">
      <c r="A18" s="352" t="s">
        <v>1045</v>
      </c>
      <c r="B18" s="309"/>
      <c r="C18" s="309"/>
      <c r="D18" s="309"/>
      <c r="E18" s="309"/>
      <c r="F18" s="13">
        <f>F16</f>
        <v>361</v>
      </c>
      <c r="G18" s="13">
        <f>G16</f>
        <v>760</v>
      </c>
      <c r="H18" s="13"/>
      <c r="I18" s="47">
        <f>I16</f>
        <v>22366.799999999996</v>
      </c>
    </row>
    <row r="20" spans="1:9" ht="15">
      <c r="F20" s="310" t="s">
        <v>170</v>
      </c>
      <c r="G20" s="310"/>
      <c r="H20" s="310"/>
      <c r="I20" s="15">
        <f>I16+I18</f>
        <v>44733.599999999991</v>
      </c>
    </row>
  </sheetData>
  <mergeCells count="16">
    <mergeCell ref="A1:I1"/>
    <mergeCell ref="I2:I3"/>
    <mergeCell ref="A4:A15"/>
    <mergeCell ref="B4:B15"/>
    <mergeCell ref="C4:C15"/>
    <mergeCell ref="A2:A3"/>
    <mergeCell ref="B2:B3"/>
    <mergeCell ref="C2:C3"/>
    <mergeCell ref="D2:D3"/>
    <mergeCell ref="E2:E3"/>
    <mergeCell ref="A16:E16"/>
    <mergeCell ref="A18:E18"/>
    <mergeCell ref="F20:H2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75" zoomScaleNormal="75" workbookViewId="0">
      <selection activeCell="A4" sqref="A4:A10"/>
    </sheetView>
  </sheetViews>
  <sheetFormatPr defaultRowHeight="14.25"/>
  <cols>
    <col min="1" max="4" width="10.5" customWidth="1"/>
    <col min="5" max="5" width="64.875" customWidth="1"/>
    <col min="6" max="8" width="10.5" customWidth="1"/>
    <col min="9" max="9" width="17.375" customWidth="1"/>
    <col min="10" max="1025" width="10.5" customWidth="1"/>
  </cols>
  <sheetData>
    <row r="1" spans="1:9">
      <c r="A1" s="365"/>
      <c r="B1" s="365"/>
      <c r="C1" s="365"/>
      <c r="D1" s="365"/>
      <c r="E1" s="365"/>
      <c r="F1" s="365"/>
      <c r="G1" s="365"/>
      <c r="H1" s="365"/>
      <c r="I1" s="365"/>
    </row>
    <row r="2" spans="1:9" ht="30.6" customHeight="1">
      <c r="A2" s="362" t="s">
        <v>1</v>
      </c>
      <c r="B2" s="362" t="s">
        <v>2</v>
      </c>
      <c r="C2" s="362" t="s">
        <v>3</v>
      </c>
      <c r="D2" s="362" t="s">
        <v>153</v>
      </c>
      <c r="E2" s="362" t="s">
        <v>154</v>
      </c>
      <c r="F2" s="362" t="s">
        <v>155</v>
      </c>
      <c r="G2" s="362" t="s">
        <v>156</v>
      </c>
      <c r="H2" s="362" t="s">
        <v>157</v>
      </c>
      <c r="I2" s="362" t="s">
        <v>158</v>
      </c>
    </row>
    <row r="3" spans="1:9" ht="36.6" customHeight="1">
      <c r="A3" s="362"/>
      <c r="B3" s="362"/>
      <c r="C3" s="362"/>
      <c r="D3" s="362"/>
      <c r="E3" s="362"/>
      <c r="F3" s="362"/>
      <c r="G3" s="362"/>
      <c r="H3" s="362"/>
      <c r="I3" s="362"/>
    </row>
    <row r="4" spans="1:9" ht="33.75" customHeight="1">
      <c r="A4" s="363">
        <v>57</v>
      </c>
      <c r="B4" s="364">
        <v>64</v>
      </c>
      <c r="C4" s="364" t="s">
        <v>111</v>
      </c>
      <c r="D4" s="71" t="s">
        <v>159</v>
      </c>
      <c r="E4" s="189" t="s">
        <v>789</v>
      </c>
      <c r="F4" s="71">
        <v>13</v>
      </c>
      <c r="G4" s="71">
        <v>156</v>
      </c>
      <c r="H4" s="73">
        <v>5</v>
      </c>
      <c r="I4" s="73">
        <f t="shared" ref="I4:I10" si="0">G4*H4</f>
        <v>780</v>
      </c>
    </row>
    <row r="5" spans="1:9" ht="33" customHeight="1">
      <c r="A5" s="363"/>
      <c r="B5" s="364"/>
      <c r="C5" s="364"/>
      <c r="D5" s="71" t="s">
        <v>160</v>
      </c>
      <c r="E5" s="189" t="s">
        <v>790</v>
      </c>
      <c r="F5" s="71">
        <v>14</v>
      </c>
      <c r="G5" s="71">
        <v>150</v>
      </c>
      <c r="H5" s="73">
        <v>5</v>
      </c>
      <c r="I5" s="73">
        <f t="shared" si="0"/>
        <v>750</v>
      </c>
    </row>
    <row r="6" spans="1:9" ht="38.25" customHeight="1">
      <c r="A6" s="363"/>
      <c r="B6" s="364"/>
      <c r="C6" s="364"/>
      <c r="D6" s="71" t="s">
        <v>161</v>
      </c>
      <c r="E6" s="111" t="s">
        <v>791</v>
      </c>
      <c r="F6" s="71">
        <v>8</v>
      </c>
      <c r="G6" s="71">
        <v>392</v>
      </c>
      <c r="H6" s="73">
        <v>5</v>
      </c>
      <c r="I6" s="73">
        <f t="shared" si="0"/>
        <v>1960</v>
      </c>
    </row>
    <row r="7" spans="1:9" ht="36.75" customHeight="1">
      <c r="A7" s="363"/>
      <c r="B7" s="364"/>
      <c r="C7" s="364"/>
      <c r="D7" s="71" t="s">
        <v>162</v>
      </c>
      <c r="E7" s="111" t="s">
        <v>792</v>
      </c>
      <c r="F7" s="71">
        <v>16</v>
      </c>
      <c r="G7" s="71">
        <v>300</v>
      </c>
      <c r="H7" s="73">
        <v>5</v>
      </c>
      <c r="I7" s="73">
        <f t="shared" si="0"/>
        <v>1500</v>
      </c>
    </row>
    <row r="8" spans="1:9" ht="31.5" customHeight="1">
      <c r="A8" s="363"/>
      <c r="B8" s="364"/>
      <c r="C8" s="364"/>
      <c r="D8" s="71" t="s">
        <v>163</v>
      </c>
      <c r="E8" s="111" t="s">
        <v>793</v>
      </c>
      <c r="F8" s="71">
        <v>9</v>
      </c>
      <c r="G8" s="71">
        <v>106</v>
      </c>
      <c r="H8" s="73">
        <v>5</v>
      </c>
      <c r="I8" s="73">
        <f t="shared" si="0"/>
        <v>530</v>
      </c>
    </row>
    <row r="9" spans="1:9" ht="24" customHeight="1">
      <c r="A9" s="363"/>
      <c r="B9" s="364"/>
      <c r="C9" s="364"/>
      <c r="D9" s="71" t="s">
        <v>164</v>
      </c>
      <c r="E9" s="111" t="s">
        <v>794</v>
      </c>
      <c r="F9" s="71">
        <v>16</v>
      </c>
      <c r="G9" s="71">
        <v>100</v>
      </c>
      <c r="H9" s="73">
        <v>5</v>
      </c>
      <c r="I9" s="73">
        <f t="shared" si="0"/>
        <v>500</v>
      </c>
    </row>
    <row r="10" spans="1:9" ht="33" customHeight="1">
      <c r="A10" s="363"/>
      <c r="B10" s="364"/>
      <c r="C10" s="364"/>
      <c r="D10" s="71" t="s">
        <v>165</v>
      </c>
      <c r="E10" s="111" t="s">
        <v>795</v>
      </c>
      <c r="F10" s="71">
        <v>18</v>
      </c>
      <c r="G10" s="71">
        <v>80</v>
      </c>
      <c r="H10" s="73">
        <v>5</v>
      </c>
      <c r="I10" s="73">
        <f t="shared" si="0"/>
        <v>400</v>
      </c>
    </row>
    <row r="11" spans="1:9" ht="27.75" customHeight="1">
      <c r="A11" s="357" t="s">
        <v>1046</v>
      </c>
      <c r="B11" s="358"/>
      <c r="C11" s="358"/>
      <c r="D11" s="358"/>
      <c r="E11" s="358"/>
      <c r="F11" s="74">
        <f>SUM(F4:F10)</f>
        <v>94</v>
      </c>
      <c r="G11" s="74">
        <f>SUM(G4:G10)</f>
        <v>1284</v>
      </c>
      <c r="H11" s="74"/>
      <c r="I11" s="75">
        <f>SUM(I4:I10)</f>
        <v>6420</v>
      </c>
    </row>
    <row r="12" spans="1:9">
      <c r="A12" s="70"/>
      <c r="B12" s="70"/>
      <c r="C12" s="70"/>
      <c r="D12" s="70"/>
      <c r="E12" s="70"/>
      <c r="F12" s="70"/>
      <c r="G12" s="70"/>
      <c r="H12" s="70"/>
      <c r="I12" s="70"/>
    </row>
    <row r="13" spans="1:9" ht="15.75" customHeight="1">
      <c r="A13" s="359" t="s">
        <v>1047</v>
      </c>
      <c r="B13" s="360"/>
      <c r="C13" s="360"/>
      <c r="D13" s="360"/>
      <c r="E13" s="360"/>
      <c r="F13" s="76">
        <f>SUM(F4:F10)</f>
        <v>94</v>
      </c>
      <c r="G13" s="76">
        <f>SUM(G4:G10)</f>
        <v>1284</v>
      </c>
      <c r="H13" s="76"/>
      <c r="I13" s="77">
        <f>I11</f>
        <v>6420</v>
      </c>
    </row>
    <row r="14" spans="1:9">
      <c r="A14" s="70"/>
      <c r="B14" s="70"/>
      <c r="C14" s="70"/>
      <c r="D14" s="70"/>
      <c r="E14" s="70"/>
      <c r="F14" s="70"/>
      <c r="G14" s="70"/>
      <c r="H14" s="70"/>
      <c r="I14" s="70"/>
    </row>
    <row r="15" spans="1:9" ht="15">
      <c r="A15" s="70"/>
      <c r="B15" s="70"/>
      <c r="C15" s="70"/>
      <c r="D15" s="70"/>
      <c r="E15" s="70"/>
      <c r="F15" s="361" t="s">
        <v>170</v>
      </c>
      <c r="G15" s="361"/>
      <c r="H15" s="361"/>
      <c r="I15" s="78">
        <f>I11+I13</f>
        <v>12840</v>
      </c>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opLeftCell="A10" zoomScale="75" zoomScaleNormal="75" workbookViewId="0">
      <selection activeCell="J1" sqref="A1:XFD20"/>
    </sheetView>
  </sheetViews>
  <sheetFormatPr defaultRowHeight="14.25"/>
  <cols>
    <col min="1" max="4" width="10.5" customWidth="1"/>
    <col min="5" max="5" width="54.625" customWidth="1"/>
    <col min="6" max="8" width="10.5" customWidth="1"/>
    <col min="9" max="9" width="19" customWidth="1"/>
    <col min="10" max="1025" width="10.5" customWidth="1"/>
  </cols>
  <sheetData>
    <row r="1" spans="1:9">
      <c r="A1" s="312"/>
      <c r="B1" s="312"/>
      <c r="C1" s="312"/>
      <c r="D1" s="312"/>
      <c r="E1" s="312"/>
      <c r="F1" s="312"/>
      <c r="G1" s="312"/>
      <c r="H1" s="312"/>
      <c r="I1" s="312"/>
    </row>
    <row r="2" spans="1:9" ht="14.65"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36.75" customHeight="1">
      <c r="A4" s="337">
        <v>58</v>
      </c>
      <c r="B4" s="313">
        <v>67</v>
      </c>
      <c r="C4" s="313" t="s">
        <v>113</v>
      </c>
      <c r="D4" s="5" t="s">
        <v>159</v>
      </c>
      <c r="E4" s="6" t="s">
        <v>796</v>
      </c>
      <c r="F4" s="190">
        <v>12</v>
      </c>
      <c r="G4" s="5">
        <v>20</v>
      </c>
      <c r="H4" s="7">
        <v>10</v>
      </c>
      <c r="I4" s="7">
        <f t="shared" ref="I4:I17" si="0">G4*H4</f>
        <v>200</v>
      </c>
    </row>
    <row r="5" spans="1:9" ht="42.75" customHeight="1">
      <c r="A5" s="337"/>
      <c r="B5" s="313"/>
      <c r="C5" s="313"/>
      <c r="D5" s="5" t="s">
        <v>160</v>
      </c>
      <c r="E5" s="6" t="s">
        <v>797</v>
      </c>
      <c r="F5" s="5">
        <v>5</v>
      </c>
      <c r="G5" s="5">
        <v>100</v>
      </c>
      <c r="H5" s="7">
        <v>8</v>
      </c>
      <c r="I5" s="7">
        <f t="shared" si="0"/>
        <v>800</v>
      </c>
    </row>
    <row r="6" spans="1:9">
      <c r="A6" s="337"/>
      <c r="B6" s="313"/>
      <c r="C6" s="313"/>
      <c r="D6" s="5" t="s">
        <v>161</v>
      </c>
      <c r="E6" s="6" t="s">
        <v>798</v>
      </c>
      <c r="F6" s="5">
        <v>1</v>
      </c>
      <c r="G6" s="5">
        <v>142</v>
      </c>
      <c r="H6" s="7">
        <v>8</v>
      </c>
      <c r="I6" s="7">
        <f t="shared" si="0"/>
        <v>1136</v>
      </c>
    </row>
    <row r="7" spans="1:9" ht="39" customHeight="1">
      <c r="A7" s="337"/>
      <c r="B7" s="313"/>
      <c r="C7" s="313"/>
      <c r="D7" s="5" t="s">
        <v>162</v>
      </c>
      <c r="E7" s="6" t="s">
        <v>799</v>
      </c>
      <c r="F7" s="5">
        <v>5</v>
      </c>
      <c r="G7" s="5">
        <v>420</v>
      </c>
      <c r="H7" s="7">
        <v>8</v>
      </c>
      <c r="I7" s="7">
        <f t="shared" si="0"/>
        <v>3360</v>
      </c>
    </row>
    <row r="8" spans="1:9" ht="52.5" customHeight="1">
      <c r="A8" s="337"/>
      <c r="B8" s="313"/>
      <c r="C8" s="313"/>
      <c r="D8" s="5" t="s">
        <v>163</v>
      </c>
      <c r="E8" s="6" t="s">
        <v>800</v>
      </c>
      <c r="F8" s="190">
        <v>12</v>
      </c>
      <c r="G8" s="5">
        <v>360</v>
      </c>
      <c r="H8" s="7">
        <v>8</v>
      </c>
      <c r="I8" s="7">
        <f t="shared" si="0"/>
        <v>2880</v>
      </c>
    </row>
    <row r="9" spans="1:9" ht="35.25" customHeight="1">
      <c r="A9" s="337"/>
      <c r="B9" s="313"/>
      <c r="C9" s="313"/>
      <c r="D9" s="5" t="s">
        <v>164</v>
      </c>
      <c r="E9" s="6" t="s">
        <v>801</v>
      </c>
      <c r="F9" s="190">
        <v>11</v>
      </c>
      <c r="G9" s="5">
        <v>225</v>
      </c>
      <c r="H9" s="7">
        <v>8</v>
      </c>
      <c r="I9" s="7">
        <f t="shared" si="0"/>
        <v>1800</v>
      </c>
    </row>
    <row r="10" spans="1:9" ht="27" customHeight="1">
      <c r="A10" s="337"/>
      <c r="B10" s="313"/>
      <c r="C10" s="313"/>
      <c r="D10" s="5" t="s">
        <v>165</v>
      </c>
      <c r="E10" s="6" t="s">
        <v>802</v>
      </c>
      <c r="F10" s="5">
        <v>4</v>
      </c>
      <c r="G10" s="5">
        <v>620</v>
      </c>
      <c r="H10" s="7">
        <v>8</v>
      </c>
      <c r="I10" s="7">
        <f t="shared" si="0"/>
        <v>4960</v>
      </c>
    </row>
    <row r="11" spans="1:9" ht="39" customHeight="1">
      <c r="A11" s="337"/>
      <c r="B11" s="313"/>
      <c r="C11" s="313"/>
      <c r="D11" s="5" t="s">
        <v>166</v>
      </c>
      <c r="E11" s="6" t="s">
        <v>803</v>
      </c>
      <c r="F11" s="190">
        <v>10</v>
      </c>
      <c r="G11" s="5">
        <v>370</v>
      </c>
      <c r="H11" s="7">
        <v>8</v>
      </c>
      <c r="I11" s="7">
        <f t="shared" si="0"/>
        <v>2960</v>
      </c>
    </row>
    <row r="12" spans="1:9" ht="41.25" customHeight="1">
      <c r="A12" s="337"/>
      <c r="B12" s="313"/>
      <c r="C12" s="313"/>
      <c r="D12" s="5" t="s">
        <v>167</v>
      </c>
      <c r="E12" s="6" t="s">
        <v>804</v>
      </c>
      <c r="F12" s="5">
        <v>8</v>
      </c>
      <c r="G12" s="5">
        <v>250</v>
      </c>
      <c r="H12" s="7">
        <v>8</v>
      </c>
      <c r="I12" s="7">
        <f t="shared" si="0"/>
        <v>2000</v>
      </c>
    </row>
    <row r="13" spans="1:9" ht="38.25" customHeight="1">
      <c r="A13" s="337"/>
      <c r="B13" s="313"/>
      <c r="C13" s="313"/>
      <c r="D13" s="5" t="s">
        <v>204</v>
      </c>
      <c r="E13" s="6" t="s">
        <v>805</v>
      </c>
      <c r="F13" s="190">
        <v>11</v>
      </c>
      <c r="G13" s="5">
        <v>150</v>
      </c>
      <c r="H13" s="7">
        <v>8</v>
      </c>
      <c r="I13" s="7">
        <f t="shared" si="0"/>
        <v>1200</v>
      </c>
    </row>
    <row r="14" spans="1:9">
      <c r="A14" s="337"/>
      <c r="B14" s="313"/>
      <c r="C14" s="313"/>
      <c r="D14" s="5" t="s">
        <v>218</v>
      </c>
      <c r="E14" s="6" t="s">
        <v>806</v>
      </c>
      <c r="F14" s="5">
        <v>1</v>
      </c>
      <c r="G14" s="5">
        <v>244</v>
      </c>
      <c r="H14" s="7">
        <v>8</v>
      </c>
      <c r="I14" s="7">
        <f t="shared" si="0"/>
        <v>1952</v>
      </c>
    </row>
    <row r="15" spans="1:9">
      <c r="A15" s="337"/>
      <c r="B15" s="313"/>
      <c r="C15" s="313"/>
      <c r="D15" s="5" t="s">
        <v>231</v>
      </c>
      <c r="E15" s="6" t="s">
        <v>807</v>
      </c>
      <c r="F15" s="5">
        <v>1</v>
      </c>
      <c r="G15" s="5">
        <v>324</v>
      </c>
      <c r="H15" s="7">
        <v>8</v>
      </c>
      <c r="I15" s="7">
        <f t="shared" si="0"/>
        <v>2592</v>
      </c>
    </row>
    <row r="16" spans="1:9" ht="39.75" customHeight="1">
      <c r="A16" s="337"/>
      <c r="B16" s="313"/>
      <c r="C16" s="313"/>
      <c r="D16" s="5" t="s">
        <v>249</v>
      </c>
      <c r="E16" s="6" t="s">
        <v>808</v>
      </c>
      <c r="F16" s="190">
        <v>10</v>
      </c>
      <c r="G16" s="5">
        <v>296</v>
      </c>
      <c r="H16" s="7">
        <v>8</v>
      </c>
      <c r="I16" s="7">
        <f t="shared" si="0"/>
        <v>2368</v>
      </c>
    </row>
    <row r="17" spans="1:9" ht="30.75" customHeight="1">
      <c r="A17" s="337"/>
      <c r="B17" s="313"/>
      <c r="C17" s="313"/>
      <c r="D17" s="5" t="s">
        <v>251</v>
      </c>
      <c r="E17" s="6" t="s">
        <v>809</v>
      </c>
      <c r="F17" s="190">
        <v>9</v>
      </c>
      <c r="G17" s="5">
        <v>220</v>
      </c>
      <c r="H17" s="7">
        <v>8</v>
      </c>
      <c r="I17" s="7">
        <f t="shared" si="0"/>
        <v>1760</v>
      </c>
    </row>
    <row r="18" spans="1:9" ht="27" customHeight="1">
      <c r="A18" s="351" t="s">
        <v>1048</v>
      </c>
      <c r="B18" s="308"/>
      <c r="C18" s="308"/>
      <c r="D18" s="308"/>
      <c r="E18" s="308"/>
      <c r="F18" s="9">
        <f>SUM(F4:F17)</f>
        <v>100</v>
      </c>
      <c r="G18" s="9">
        <f>SUM(G4:G17)</f>
        <v>3741</v>
      </c>
      <c r="H18" s="9"/>
      <c r="I18" s="46">
        <f>SUM(I4:I17)</f>
        <v>29968</v>
      </c>
    </row>
    <row r="20" spans="1:9" ht="27" customHeight="1">
      <c r="A20" s="352" t="s">
        <v>1049</v>
      </c>
      <c r="B20" s="309"/>
      <c r="C20" s="309"/>
      <c r="D20" s="309"/>
      <c r="E20" s="309"/>
      <c r="F20" s="13">
        <f>SUM(F4:F17)</f>
        <v>100</v>
      </c>
      <c r="G20" s="13">
        <f>SUM(G4:G17)</f>
        <v>3741</v>
      </c>
      <c r="H20" s="13"/>
      <c r="I20" s="47">
        <f>I18</f>
        <v>29968</v>
      </c>
    </row>
    <row r="22" spans="1:9" ht="15">
      <c r="F22" s="310" t="s">
        <v>170</v>
      </c>
      <c r="G22" s="310"/>
      <c r="H22" s="310"/>
      <c r="I22" s="15">
        <f>I18+I20</f>
        <v>59936</v>
      </c>
    </row>
  </sheetData>
  <mergeCells count="16">
    <mergeCell ref="A1:I1"/>
    <mergeCell ref="I2:I3"/>
    <mergeCell ref="A4:A17"/>
    <mergeCell ref="B4:B17"/>
    <mergeCell ref="C4:C17"/>
    <mergeCell ref="A2:A3"/>
    <mergeCell ref="B2:B3"/>
    <mergeCell ref="C2:C3"/>
    <mergeCell ref="D2:D3"/>
    <mergeCell ref="E2:E3"/>
    <mergeCell ref="A18:E18"/>
    <mergeCell ref="A20:E20"/>
    <mergeCell ref="F22:H22"/>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110" zoomScaleNormal="110" workbookViewId="0">
      <selection activeCell="A2" sqref="A2:A11"/>
    </sheetView>
  </sheetViews>
  <sheetFormatPr defaultRowHeight="14.25"/>
  <cols>
    <col min="1" max="4" width="10.5" customWidth="1"/>
    <col min="5" max="5" width="55" customWidth="1"/>
    <col min="6" max="7" width="10.5" customWidth="1"/>
    <col min="8" max="8" width="10.875" style="19" bestFit="1" customWidth="1"/>
    <col min="9" max="9" width="12.125" bestFit="1" customWidth="1"/>
    <col min="10" max="1025" width="10.5" customWidth="1"/>
  </cols>
  <sheetData>
    <row r="1" spans="1:10" ht="12.75" customHeight="1">
      <c r="A1" s="325"/>
      <c r="B1" s="325"/>
      <c r="C1" s="325"/>
      <c r="D1" s="325"/>
      <c r="E1" s="325"/>
      <c r="F1" s="325"/>
      <c r="G1" s="325"/>
      <c r="H1" s="325"/>
      <c r="I1" s="325"/>
      <c r="J1" s="32"/>
    </row>
    <row r="2" spans="1:10" ht="32.85" customHeight="1">
      <c r="A2" s="326">
        <v>5</v>
      </c>
      <c r="B2" s="327">
        <v>5</v>
      </c>
      <c r="C2" s="327" t="s">
        <v>12</v>
      </c>
      <c r="D2" s="33" t="s">
        <v>159</v>
      </c>
      <c r="E2" s="34" t="s">
        <v>195</v>
      </c>
      <c r="F2" s="214">
        <v>20</v>
      </c>
      <c r="G2" s="215">
        <v>1232</v>
      </c>
      <c r="H2" s="223">
        <v>9.98</v>
      </c>
      <c r="I2" s="223">
        <f t="shared" ref="I2:I9" si="0">G2*H2</f>
        <v>12295.36</v>
      </c>
      <c r="J2" s="32"/>
    </row>
    <row r="3" spans="1:10" ht="25.7" customHeight="1">
      <c r="A3" s="326"/>
      <c r="B3" s="327"/>
      <c r="C3" s="327"/>
      <c r="D3" s="33" t="s">
        <v>160</v>
      </c>
      <c r="E3" s="34" t="s">
        <v>196</v>
      </c>
      <c r="F3" s="214">
        <v>19</v>
      </c>
      <c r="G3" s="215">
        <v>1022</v>
      </c>
      <c r="H3" s="223">
        <v>9.98</v>
      </c>
      <c r="I3" s="223">
        <f t="shared" si="0"/>
        <v>10199.560000000001</v>
      </c>
      <c r="J3" s="32"/>
    </row>
    <row r="4" spans="1:10" ht="24.75" customHeight="1">
      <c r="A4" s="326"/>
      <c r="B4" s="327"/>
      <c r="C4" s="327"/>
      <c r="D4" s="33" t="s">
        <v>161</v>
      </c>
      <c r="E4" s="34" t="s">
        <v>197</v>
      </c>
      <c r="F4" s="214">
        <v>8</v>
      </c>
      <c r="G4" s="214">
        <v>410</v>
      </c>
      <c r="H4" s="223">
        <v>9.98</v>
      </c>
      <c r="I4" s="223">
        <f t="shared" si="0"/>
        <v>4091.8</v>
      </c>
      <c r="J4" s="32"/>
    </row>
    <row r="5" spans="1:10" ht="28.9" customHeight="1">
      <c r="A5" s="326"/>
      <c r="B5" s="327"/>
      <c r="C5" s="327"/>
      <c r="D5" s="33" t="s">
        <v>162</v>
      </c>
      <c r="E5" s="34" t="s">
        <v>198</v>
      </c>
      <c r="F5" s="214">
        <v>11</v>
      </c>
      <c r="G5" s="214">
        <v>412</v>
      </c>
      <c r="H5" s="223">
        <v>9.98</v>
      </c>
      <c r="I5" s="223">
        <f t="shared" si="0"/>
        <v>4111.76</v>
      </c>
      <c r="J5" s="32"/>
    </row>
    <row r="6" spans="1:10" ht="29.65" customHeight="1">
      <c r="A6" s="326"/>
      <c r="B6" s="327"/>
      <c r="C6" s="327"/>
      <c r="D6" s="33" t="s">
        <v>163</v>
      </c>
      <c r="E6" s="34" t="s">
        <v>199</v>
      </c>
      <c r="F6" s="214">
        <v>9</v>
      </c>
      <c r="G6" s="214">
        <v>360</v>
      </c>
      <c r="H6" s="223">
        <v>9.98</v>
      </c>
      <c r="I6" s="223">
        <f t="shared" si="0"/>
        <v>3592.8</v>
      </c>
      <c r="J6" s="32"/>
    </row>
    <row r="7" spans="1:10" ht="31.9" customHeight="1">
      <c r="A7" s="326"/>
      <c r="B7" s="327"/>
      <c r="C7" s="327"/>
      <c r="D7" s="33" t="s">
        <v>164</v>
      </c>
      <c r="E7" s="34" t="s">
        <v>200</v>
      </c>
      <c r="F7" s="214">
        <v>10</v>
      </c>
      <c r="G7" s="214">
        <v>328</v>
      </c>
      <c r="H7" s="223">
        <v>9.98</v>
      </c>
      <c r="I7" s="223">
        <f t="shared" si="0"/>
        <v>3273.44</v>
      </c>
      <c r="J7" s="32"/>
    </row>
    <row r="8" spans="1:10" ht="38.450000000000003" customHeight="1">
      <c r="A8" s="326"/>
      <c r="B8" s="327"/>
      <c r="C8" s="327"/>
      <c r="D8" s="33" t="s">
        <v>165</v>
      </c>
      <c r="E8" s="34" t="s">
        <v>201</v>
      </c>
      <c r="F8" s="214">
        <v>9</v>
      </c>
      <c r="G8" s="214">
        <v>386</v>
      </c>
      <c r="H8" s="223">
        <v>9.98</v>
      </c>
      <c r="I8" s="223">
        <f t="shared" si="0"/>
        <v>3852.28</v>
      </c>
      <c r="J8" s="32"/>
    </row>
    <row r="9" spans="1:10" ht="43.9" customHeight="1">
      <c r="A9" s="326"/>
      <c r="B9" s="327"/>
      <c r="C9" s="327"/>
      <c r="D9" s="35" t="s">
        <v>166</v>
      </c>
      <c r="E9" s="34" t="s">
        <v>202</v>
      </c>
      <c r="F9" s="216">
        <v>12</v>
      </c>
      <c r="G9" s="216">
        <v>658</v>
      </c>
      <c r="H9" s="223">
        <v>9.98</v>
      </c>
      <c r="I9" s="223">
        <f t="shared" si="0"/>
        <v>6566.84</v>
      </c>
      <c r="J9" s="32"/>
    </row>
    <row r="10" spans="1:10" s="209" customFormat="1" ht="35.25" customHeight="1">
      <c r="A10" s="326"/>
      <c r="B10" s="327"/>
      <c r="C10" s="327"/>
      <c r="D10" s="33" t="s">
        <v>167</v>
      </c>
      <c r="E10" s="34" t="s">
        <v>203</v>
      </c>
      <c r="F10" s="214">
        <v>37</v>
      </c>
      <c r="G10" s="214">
        <v>70</v>
      </c>
      <c r="H10" s="223">
        <v>9.98</v>
      </c>
      <c r="I10" s="223">
        <f>G10*H10</f>
        <v>698.6</v>
      </c>
      <c r="J10" s="32"/>
    </row>
    <row r="11" spans="1:10" ht="31.9" customHeight="1">
      <c r="A11" s="326"/>
      <c r="B11" s="327"/>
      <c r="C11" s="327"/>
      <c r="D11" s="33" t="s">
        <v>167</v>
      </c>
      <c r="E11" s="34" t="s">
        <v>205</v>
      </c>
      <c r="F11" s="219">
        <v>30</v>
      </c>
      <c r="G11" s="219">
        <v>42</v>
      </c>
      <c r="H11" s="223">
        <v>40</v>
      </c>
      <c r="I11" s="223">
        <f>G11*H11</f>
        <v>1680</v>
      </c>
      <c r="J11" s="32"/>
    </row>
    <row r="12" spans="1:10" ht="15.75" customHeight="1">
      <c r="A12" s="319" t="s">
        <v>206</v>
      </c>
      <c r="B12" s="319"/>
      <c r="C12" s="319"/>
      <c r="D12" s="319"/>
      <c r="E12" s="319"/>
      <c r="F12" s="217">
        <v>165</v>
      </c>
      <c r="G12" s="217">
        <v>4920</v>
      </c>
      <c r="H12" s="220"/>
      <c r="I12" s="223">
        <f>SUM(I2:I11)</f>
        <v>50362.44000000001</v>
      </c>
      <c r="J12" s="32"/>
    </row>
    <row r="13" spans="1:10">
      <c r="A13" s="320"/>
      <c r="B13" s="320"/>
      <c r="C13" s="320"/>
      <c r="D13" s="320"/>
      <c r="E13" s="320"/>
      <c r="F13" s="320"/>
      <c r="G13" s="320"/>
      <c r="H13" s="221"/>
      <c r="I13" s="223"/>
      <c r="J13" s="32"/>
    </row>
    <row r="14" spans="1:10" ht="15.75" customHeight="1">
      <c r="A14" s="321" t="s">
        <v>207</v>
      </c>
      <c r="B14" s="321"/>
      <c r="C14" s="321"/>
      <c r="D14" s="321"/>
      <c r="E14" s="321"/>
      <c r="F14" s="36">
        <v>165</v>
      </c>
      <c r="G14" s="36">
        <v>4920</v>
      </c>
      <c r="H14" s="218"/>
      <c r="I14" s="223">
        <f>I12</f>
        <v>50362.44000000001</v>
      </c>
      <c r="J14" s="32"/>
    </row>
    <row r="15" spans="1:10">
      <c r="A15" s="32"/>
      <c r="B15" s="32"/>
      <c r="C15" s="32"/>
      <c r="D15" s="32"/>
      <c r="E15" s="32"/>
      <c r="F15" s="32"/>
      <c r="G15" s="32"/>
      <c r="H15" s="222"/>
      <c r="I15" s="223"/>
      <c r="J15" s="32"/>
    </row>
    <row r="16" spans="1:10">
      <c r="A16" s="32"/>
      <c r="B16" s="32"/>
      <c r="C16" s="32"/>
      <c r="D16" s="32"/>
      <c r="E16" s="32"/>
      <c r="F16" s="322" t="s">
        <v>170</v>
      </c>
      <c r="G16" s="323"/>
      <c r="H16" s="324"/>
      <c r="I16" s="223">
        <f>I12+I14</f>
        <v>100724.88000000002</v>
      </c>
      <c r="J16" s="32"/>
    </row>
  </sheetData>
  <mergeCells count="8">
    <mergeCell ref="A12:E12"/>
    <mergeCell ref="A13:G13"/>
    <mergeCell ref="A14:E14"/>
    <mergeCell ref="F16:H16"/>
    <mergeCell ref="A1:I1"/>
    <mergeCell ref="A2:A11"/>
    <mergeCell ref="B2:B11"/>
    <mergeCell ref="C2:C11"/>
  </mergeCells>
  <pageMargins left="0.78749999999999998" right="0.78749999999999998" top="1.0249999999999999" bottom="1.0249999999999999" header="0.78749999999999998" footer="0.78749999999999998"/>
  <pageSetup paperSize="9" firstPageNumber="0" orientation="portrait" horizontalDpi="300" verticalDpi="300" r:id="rId1"/>
  <headerFooter>
    <oddHeader>&amp;C&amp;10&amp;A</oddHeader>
    <oddFooter>&amp;C&amp;10Página &amp;P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13" zoomScale="75" zoomScaleNormal="75" workbookViewId="0">
      <selection activeCell="A4" sqref="A4:A21"/>
    </sheetView>
  </sheetViews>
  <sheetFormatPr defaultRowHeight="14.25"/>
  <cols>
    <col min="1" max="4" width="10.5" customWidth="1"/>
    <col min="5" max="5" width="83.375" customWidth="1"/>
    <col min="6" max="8" width="10.5" customWidth="1"/>
    <col min="9" max="9" width="21.25" customWidth="1"/>
    <col min="10" max="1025" width="10.5" customWidth="1"/>
  </cols>
  <sheetData>
    <row r="1" spans="1:11">
      <c r="A1" s="365"/>
      <c r="B1" s="365"/>
      <c r="C1" s="365"/>
      <c r="D1" s="365"/>
      <c r="E1" s="365"/>
      <c r="F1" s="365"/>
      <c r="G1" s="365"/>
      <c r="H1" s="365"/>
      <c r="I1" s="365"/>
    </row>
    <row r="2" spans="1:11" ht="14.65" customHeight="1">
      <c r="A2" s="362" t="s">
        <v>1</v>
      </c>
      <c r="B2" s="362" t="s">
        <v>2</v>
      </c>
      <c r="C2" s="362" t="s">
        <v>3</v>
      </c>
      <c r="D2" s="362" t="s">
        <v>153</v>
      </c>
      <c r="E2" s="362" t="s">
        <v>154</v>
      </c>
      <c r="F2" s="362" t="s">
        <v>155</v>
      </c>
      <c r="G2" s="362" t="s">
        <v>156</v>
      </c>
      <c r="H2" s="362" t="s">
        <v>157</v>
      </c>
      <c r="I2" s="362" t="s">
        <v>158</v>
      </c>
    </row>
    <row r="3" spans="1:11">
      <c r="A3" s="362"/>
      <c r="B3" s="362"/>
      <c r="C3" s="362"/>
      <c r="D3" s="362"/>
      <c r="E3" s="362"/>
      <c r="F3" s="362"/>
      <c r="G3" s="362"/>
      <c r="H3" s="362"/>
      <c r="I3" s="362"/>
    </row>
    <row r="4" spans="1:11" ht="98.25" customHeight="1">
      <c r="A4" s="363">
        <v>59</v>
      </c>
      <c r="B4" s="364">
        <v>68</v>
      </c>
      <c r="C4" s="364" t="s">
        <v>115</v>
      </c>
      <c r="D4" s="71" t="s">
        <v>159</v>
      </c>
      <c r="E4" s="191" t="s">
        <v>810</v>
      </c>
      <c r="F4" s="71">
        <v>16</v>
      </c>
      <c r="G4" s="71">
        <v>12</v>
      </c>
      <c r="H4" s="73">
        <v>10</v>
      </c>
      <c r="I4" s="73">
        <f>G4*H4</f>
        <v>120</v>
      </c>
      <c r="K4" s="28"/>
    </row>
    <row r="5" spans="1:11" ht="35.25" customHeight="1">
      <c r="A5" s="363"/>
      <c r="B5" s="364"/>
      <c r="C5" s="364"/>
      <c r="D5" s="71" t="s">
        <v>160</v>
      </c>
      <c r="E5" s="191" t="s">
        <v>811</v>
      </c>
      <c r="F5" s="71">
        <v>4</v>
      </c>
      <c r="G5" s="71">
        <v>16</v>
      </c>
      <c r="H5" s="73">
        <v>10</v>
      </c>
      <c r="I5" s="73">
        <f t="shared" ref="I5:I21" si="0">G5*H5</f>
        <v>160</v>
      </c>
    </row>
    <row r="6" spans="1:11" ht="42" customHeight="1">
      <c r="A6" s="363"/>
      <c r="B6" s="364"/>
      <c r="C6" s="364"/>
      <c r="D6" s="71" t="s">
        <v>161</v>
      </c>
      <c r="E6" s="191" t="s">
        <v>812</v>
      </c>
      <c r="F6" s="71">
        <v>3</v>
      </c>
      <c r="G6" s="71">
        <v>80</v>
      </c>
      <c r="H6" s="73">
        <v>10</v>
      </c>
      <c r="I6" s="73">
        <f t="shared" si="0"/>
        <v>800</v>
      </c>
    </row>
    <row r="7" spans="1:11" ht="33.75" customHeight="1">
      <c r="A7" s="363"/>
      <c r="B7" s="364"/>
      <c r="C7" s="364"/>
      <c r="D7" s="71" t="s">
        <v>162</v>
      </c>
      <c r="E7" s="72" t="s">
        <v>813</v>
      </c>
      <c r="F7" s="71">
        <v>2</v>
      </c>
      <c r="G7" s="71">
        <v>72</v>
      </c>
      <c r="H7" s="73">
        <v>10</v>
      </c>
      <c r="I7" s="73">
        <f t="shared" si="0"/>
        <v>720</v>
      </c>
    </row>
    <row r="8" spans="1:11" ht="66.75" customHeight="1">
      <c r="A8" s="363"/>
      <c r="B8" s="364"/>
      <c r="C8" s="364"/>
      <c r="D8" s="71" t="s">
        <v>163</v>
      </c>
      <c r="E8" s="192" t="s">
        <v>814</v>
      </c>
      <c r="F8" s="71">
        <v>11</v>
      </c>
      <c r="G8" s="71">
        <v>36</v>
      </c>
      <c r="H8" s="73">
        <v>10</v>
      </c>
      <c r="I8" s="73">
        <f t="shared" si="0"/>
        <v>360</v>
      </c>
    </row>
    <row r="9" spans="1:11" ht="38.25" customHeight="1">
      <c r="A9" s="363"/>
      <c r="B9" s="364"/>
      <c r="C9" s="364"/>
      <c r="D9" s="71" t="s">
        <v>164</v>
      </c>
      <c r="E9" s="72" t="s">
        <v>815</v>
      </c>
      <c r="F9" s="71">
        <v>1</v>
      </c>
      <c r="G9" s="71">
        <v>15</v>
      </c>
      <c r="H9" s="73">
        <v>10</v>
      </c>
      <c r="I9" s="73">
        <f t="shared" si="0"/>
        <v>150</v>
      </c>
    </row>
    <row r="10" spans="1:11" ht="35.25" customHeight="1">
      <c r="A10" s="363"/>
      <c r="B10" s="364"/>
      <c r="C10" s="364"/>
      <c r="D10" s="71" t="s">
        <v>165</v>
      </c>
      <c r="E10" s="193" t="s">
        <v>816</v>
      </c>
      <c r="F10" s="71">
        <v>1</v>
      </c>
      <c r="G10" s="71">
        <v>56</v>
      </c>
      <c r="H10" s="73">
        <v>10</v>
      </c>
      <c r="I10" s="73">
        <f t="shared" si="0"/>
        <v>560</v>
      </c>
    </row>
    <row r="11" spans="1:11" ht="105.75" customHeight="1">
      <c r="A11" s="363"/>
      <c r="B11" s="364"/>
      <c r="C11" s="364"/>
      <c r="D11" s="71" t="s">
        <v>166</v>
      </c>
      <c r="E11" s="192" t="s">
        <v>817</v>
      </c>
      <c r="F11" s="71">
        <v>23</v>
      </c>
      <c r="G11" s="71">
        <v>150</v>
      </c>
      <c r="H11" s="73">
        <v>10</v>
      </c>
      <c r="I11" s="73">
        <f t="shared" si="0"/>
        <v>1500</v>
      </c>
    </row>
    <row r="12" spans="1:11" ht="34.5" customHeight="1">
      <c r="A12" s="363"/>
      <c r="B12" s="364"/>
      <c r="C12" s="364"/>
      <c r="D12" s="71" t="s">
        <v>167</v>
      </c>
      <c r="E12" s="193" t="s">
        <v>818</v>
      </c>
      <c r="F12" s="71">
        <v>2</v>
      </c>
      <c r="G12" s="71">
        <v>45</v>
      </c>
      <c r="H12" s="73">
        <v>10</v>
      </c>
      <c r="I12" s="73">
        <f t="shared" si="0"/>
        <v>450</v>
      </c>
    </row>
    <row r="13" spans="1:11" ht="33.75" customHeight="1">
      <c r="A13" s="363"/>
      <c r="B13" s="364"/>
      <c r="C13" s="364"/>
      <c r="D13" s="71" t="s">
        <v>204</v>
      </c>
      <c r="E13" s="193" t="s">
        <v>819</v>
      </c>
      <c r="F13" s="71">
        <v>2</v>
      </c>
      <c r="G13" s="71">
        <v>8</v>
      </c>
      <c r="H13" s="73">
        <v>10</v>
      </c>
      <c r="I13" s="73">
        <f t="shared" si="0"/>
        <v>80</v>
      </c>
    </row>
    <row r="14" spans="1:11" ht="63" customHeight="1">
      <c r="A14" s="363"/>
      <c r="B14" s="364"/>
      <c r="C14" s="364"/>
      <c r="D14" s="71" t="s">
        <v>218</v>
      </c>
      <c r="E14" s="192" t="s">
        <v>820</v>
      </c>
      <c r="F14" s="71">
        <v>7</v>
      </c>
      <c r="G14" s="71">
        <v>160</v>
      </c>
      <c r="H14" s="73">
        <v>10</v>
      </c>
      <c r="I14" s="73">
        <f t="shared" si="0"/>
        <v>1600</v>
      </c>
    </row>
    <row r="15" spans="1:11" ht="42.75" customHeight="1">
      <c r="A15" s="363"/>
      <c r="B15" s="364"/>
      <c r="C15" s="364"/>
      <c r="D15" s="71" t="s">
        <v>231</v>
      </c>
      <c r="E15" s="192" t="s">
        <v>821</v>
      </c>
      <c r="F15" s="71">
        <v>4</v>
      </c>
      <c r="G15" s="71">
        <v>48</v>
      </c>
      <c r="H15" s="73">
        <v>10</v>
      </c>
      <c r="I15" s="73">
        <f t="shared" si="0"/>
        <v>480</v>
      </c>
    </row>
    <row r="16" spans="1:11" ht="105" customHeight="1">
      <c r="A16" s="363"/>
      <c r="B16" s="364"/>
      <c r="C16" s="364"/>
      <c r="D16" s="71" t="s">
        <v>249</v>
      </c>
      <c r="E16" s="192" t="s">
        <v>822</v>
      </c>
      <c r="F16" s="71">
        <v>8</v>
      </c>
      <c r="G16" s="71">
        <v>56</v>
      </c>
      <c r="H16" s="73">
        <v>10</v>
      </c>
      <c r="I16" s="73">
        <f t="shared" si="0"/>
        <v>560</v>
      </c>
    </row>
    <row r="17" spans="1:9" ht="38.25" customHeight="1">
      <c r="A17" s="363"/>
      <c r="B17" s="364"/>
      <c r="C17" s="364"/>
      <c r="D17" s="71" t="s">
        <v>251</v>
      </c>
      <c r="E17" s="193" t="s">
        <v>823</v>
      </c>
      <c r="F17" s="71">
        <v>2</v>
      </c>
      <c r="G17" s="71">
        <v>20</v>
      </c>
      <c r="H17" s="73">
        <v>10</v>
      </c>
      <c r="I17" s="73">
        <f t="shared" si="0"/>
        <v>200</v>
      </c>
    </row>
    <row r="18" spans="1:9" ht="37.5" customHeight="1">
      <c r="A18" s="363"/>
      <c r="B18" s="364"/>
      <c r="C18" s="364"/>
      <c r="D18" s="71" t="s">
        <v>278</v>
      </c>
      <c r="E18" s="192" t="s">
        <v>824</v>
      </c>
      <c r="F18" s="71">
        <v>1</v>
      </c>
      <c r="G18" s="71">
        <v>20</v>
      </c>
      <c r="H18" s="73">
        <v>10</v>
      </c>
      <c r="I18" s="73">
        <f t="shared" si="0"/>
        <v>200</v>
      </c>
    </row>
    <row r="19" spans="1:9" ht="35.25" customHeight="1">
      <c r="A19" s="363"/>
      <c r="B19" s="364"/>
      <c r="C19" s="364"/>
      <c r="D19" s="71" t="s">
        <v>280</v>
      </c>
      <c r="E19" s="193" t="s">
        <v>825</v>
      </c>
      <c r="F19" s="71">
        <v>1</v>
      </c>
      <c r="G19" s="71">
        <v>24</v>
      </c>
      <c r="H19" s="73">
        <v>10</v>
      </c>
      <c r="I19" s="73">
        <f t="shared" si="0"/>
        <v>240</v>
      </c>
    </row>
    <row r="20" spans="1:9" ht="37.5" customHeight="1">
      <c r="A20" s="363"/>
      <c r="B20" s="364"/>
      <c r="C20" s="364"/>
      <c r="D20" s="71" t="s">
        <v>310</v>
      </c>
      <c r="E20" s="192" t="s">
        <v>826</v>
      </c>
      <c r="F20" s="71">
        <v>2</v>
      </c>
      <c r="G20" s="71">
        <v>20</v>
      </c>
      <c r="H20" s="73">
        <v>10</v>
      </c>
      <c r="I20" s="73">
        <f t="shared" si="0"/>
        <v>200</v>
      </c>
    </row>
    <row r="21" spans="1:9" ht="36" customHeight="1">
      <c r="A21" s="363"/>
      <c r="B21" s="364"/>
      <c r="C21" s="364"/>
      <c r="D21" s="71" t="s">
        <v>284</v>
      </c>
      <c r="E21" s="193" t="s">
        <v>827</v>
      </c>
      <c r="F21" s="71">
        <v>1</v>
      </c>
      <c r="G21" s="71">
        <v>14</v>
      </c>
      <c r="H21" s="73">
        <v>10</v>
      </c>
      <c r="I21" s="73">
        <f t="shared" si="0"/>
        <v>140</v>
      </c>
    </row>
    <row r="22" spans="1:9" ht="27" customHeight="1">
      <c r="A22" s="357" t="s">
        <v>1050</v>
      </c>
      <c r="B22" s="358"/>
      <c r="C22" s="358"/>
      <c r="D22" s="358"/>
      <c r="E22" s="358"/>
      <c r="F22" s="74">
        <f>SUM(F4:F21)</f>
        <v>91</v>
      </c>
      <c r="G22" s="74">
        <f>SUM(G4:G21)</f>
        <v>852</v>
      </c>
      <c r="H22" s="74"/>
      <c r="I22" s="75">
        <f>SUM(I4:I21)</f>
        <v>8520</v>
      </c>
    </row>
    <row r="23" spans="1:9">
      <c r="A23" s="70"/>
      <c r="B23" s="70"/>
      <c r="C23" s="70"/>
      <c r="D23" s="70"/>
      <c r="E23" s="70"/>
      <c r="F23" s="70"/>
      <c r="G23" s="70"/>
      <c r="H23" s="70"/>
      <c r="I23" s="70"/>
    </row>
    <row r="24" spans="1:9" ht="27" customHeight="1">
      <c r="A24" s="359" t="s">
        <v>1051</v>
      </c>
      <c r="B24" s="360"/>
      <c r="C24" s="360"/>
      <c r="D24" s="360"/>
      <c r="E24" s="360"/>
      <c r="F24" s="76">
        <f>SUM(F4:F21)</f>
        <v>91</v>
      </c>
      <c r="G24" s="76">
        <f>SUM(G4:G21)</f>
        <v>852</v>
      </c>
      <c r="H24" s="76"/>
      <c r="I24" s="77">
        <f>I22</f>
        <v>8520</v>
      </c>
    </row>
    <row r="25" spans="1:9">
      <c r="A25" s="70"/>
      <c r="B25" s="70"/>
      <c r="C25" s="70"/>
      <c r="D25" s="70"/>
      <c r="E25" s="70"/>
      <c r="F25" s="70"/>
      <c r="G25" s="70"/>
      <c r="H25" s="70"/>
      <c r="I25" s="70"/>
    </row>
    <row r="26" spans="1:9" ht="15">
      <c r="A26" s="70"/>
      <c r="B26" s="70"/>
      <c r="C26" s="70"/>
      <c r="D26" s="70"/>
      <c r="E26" s="70"/>
      <c r="F26" s="361" t="s">
        <v>170</v>
      </c>
      <c r="G26" s="361"/>
      <c r="H26" s="361"/>
      <c r="I26" s="78">
        <f>I22+I24</f>
        <v>17040</v>
      </c>
    </row>
  </sheetData>
  <mergeCells count="16">
    <mergeCell ref="A1:I1"/>
    <mergeCell ref="I2:I3"/>
    <mergeCell ref="A4:A21"/>
    <mergeCell ref="B4:B21"/>
    <mergeCell ref="C4:C21"/>
    <mergeCell ref="A2:A3"/>
    <mergeCell ref="B2:B3"/>
    <mergeCell ref="C2:C3"/>
    <mergeCell ref="D2:D3"/>
    <mergeCell ref="E2:E3"/>
    <mergeCell ref="A22:E22"/>
    <mergeCell ref="A24:E24"/>
    <mergeCell ref="F26:H2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75" zoomScaleNormal="75" workbookViewId="0">
      <selection activeCell="E23" sqref="E23"/>
    </sheetView>
  </sheetViews>
  <sheetFormatPr defaultRowHeight="14.25"/>
  <cols>
    <col min="1" max="4" width="10.5" customWidth="1"/>
    <col min="5" max="5" width="76.5" customWidth="1"/>
    <col min="6" max="8" width="10.5" customWidth="1"/>
    <col min="9" max="9" width="16.375" customWidth="1"/>
    <col min="10" max="1025" width="10.5" customWidth="1"/>
  </cols>
  <sheetData>
    <row r="1" spans="1:11">
      <c r="A1" s="312"/>
      <c r="B1" s="312"/>
      <c r="C1" s="312"/>
      <c r="D1" s="312"/>
      <c r="E1" s="312"/>
      <c r="F1" s="312"/>
      <c r="G1" s="312"/>
      <c r="H1" s="312"/>
      <c r="I1" s="312"/>
    </row>
    <row r="2" spans="1:11" ht="27" customHeight="1">
      <c r="A2" s="311" t="s">
        <v>1</v>
      </c>
      <c r="B2" s="311" t="s">
        <v>2</v>
      </c>
      <c r="C2" s="311" t="s">
        <v>3</v>
      </c>
      <c r="D2" s="311" t="s">
        <v>153</v>
      </c>
      <c r="E2" s="311" t="s">
        <v>154</v>
      </c>
      <c r="F2" s="311" t="s">
        <v>155</v>
      </c>
      <c r="G2" s="311" t="s">
        <v>156</v>
      </c>
      <c r="H2" s="311" t="s">
        <v>235</v>
      </c>
      <c r="I2" s="311" t="s">
        <v>4</v>
      </c>
    </row>
    <row r="3" spans="1:11" ht="21.6" customHeight="1">
      <c r="A3" s="311"/>
      <c r="B3" s="311"/>
      <c r="C3" s="311"/>
      <c r="D3" s="311"/>
      <c r="E3" s="311"/>
      <c r="F3" s="311"/>
      <c r="G3" s="311"/>
      <c r="H3" s="311"/>
      <c r="I3" s="311"/>
    </row>
    <row r="4" spans="1:11" ht="48.75" customHeight="1">
      <c r="A4" s="337">
        <v>60</v>
      </c>
      <c r="B4" s="313">
        <v>69</v>
      </c>
      <c r="C4" s="313" t="s">
        <v>42</v>
      </c>
      <c r="D4" s="5" t="s">
        <v>159</v>
      </c>
      <c r="E4" s="467" t="s">
        <v>1119</v>
      </c>
      <c r="F4" s="5">
        <v>11</v>
      </c>
      <c r="G4" s="5">
        <v>880</v>
      </c>
      <c r="H4" s="7">
        <v>6</v>
      </c>
      <c r="I4" s="7">
        <f>G4*H4</f>
        <v>5280</v>
      </c>
      <c r="K4" s="28"/>
    </row>
    <row r="5" spans="1:11" ht="65.25" customHeight="1">
      <c r="A5" s="337"/>
      <c r="B5" s="313"/>
      <c r="C5" s="313"/>
      <c r="D5" s="5" t="s">
        <v>160</v>
      </c>
      <c r="E5" s="173" t="s">
        <v>1120</v>
      </c>
      <c r="F5" s="5">
        <v>19</v>
      </c>
      <c r="G5" s="5">
        <v>2452</v>
      </c>
      <c r="H5" s="253">
        <v>6</v>
      </c>
      <c r="I5" s="210">
        <f t="shared" ref="I5:I8" si="0">G5*H5</f>
        <v>14712</v>
      </c>
    </row>
    <row r="6" spans="1:11" ht="60.75" customHeight="1">
      <c r="A6" s="337"/>
      <c r="B6" s="313"/>
      <c r="C6" s="313"/>
      <c r="D6" s="5" t="s">
        <v>161</v>
      </c>
      <c r="E6" s="173" t="s">
        <v>1121</v>
      </c>
      <c r="F6" s="5">
        <v>14</v>
      </c>
      <c r="G6" s="5">
        <v>704</v>
      </c>
      <c r="H6" s="253">
        <v>6</v>
      </c>
      <c r="I6" s="210">
        <f t="shared" si="0"/>
        <v>4224</v>
      </c>
    </row>
    <row r="7" spans="1:11" ht="59.25" customHeight="1">
      <c r="A7" s="337"/>
      <c r="B7" s="313"/>
      <c r="C7" s="313"/>
      <c r="D7" s="5" t="s">
        <v>162</v>
      </c>
      <c r="E7" s="173" t="s">
        <v>1122</v>
      </c>
      <c r="F7" s="5">
        <v>19</v>
      </c>
      <c r="G7" s="5">
        <v>1280</v>
      </c>
      <c r="H7" s="253">
        <v>6</v>
      </c>
      <c r="I7" s="210">
        <f t="shared" si="0"/>
        <v>7680</v>
      </c>
    </row>
    <row r="8" spans="1:11" ht="61.5" customHeight="1">
      <c r="A8" s="337"/>
      <c r="B8" s="313"/>
      <c r="C8" s="313"/>
      <c r="D8" s="5" t="s">
        <v>163</v>
      </c>
      <c r="E8" s="468" t="s">
        <v>1123</v>
      </c>
      <c r="F8" s="5">
        <v>15</v>
      </c>
      <c r="G8" s="5">
        <v>1904</v>
      </c>
      <c r="H8" s="253">
        <v>6</v>
      </c>
      <c r="I8" s="210">
        <f t="shared" si="0"/>
        <v>11424</v>
      </c>
    </row>
    <row r="9" spans="1:11" ht="28.5" customHeight="1">
      <c r="A9" s="351" t="s">
        <v>1052</v>
      </c>
      <c r="B9" s="308"/>
      <c r="C9" s="308"/>
      <c r="D9" s="308"/>
      <c r="E9" s="308"/>
      <c r="F9" s="9">
        <f>SUM(F4:F8)</f>
        <v>78</v>
      </c>
      <c r="G9" s="9">
        <f>SUM(G4:G8)</f>
        <v>7220</v>
      </c>
      <c r="H9" s="46"/>
      <c r="I9" s="46">
        <f>SUM(I4:I8)</f>
        <v>43320</v>
      </c>
    </row>
    <row r="11" spans="1:11" ht="15.75" customHeight="1">
      <c r="A11" s="352" t="s">
        <v>1053</v>
      </c>
      <c r="B11" s="309"/>
      <c r="C11" s="309"/>
      <c r="D11" s="309"/>
      <c r="E11" s="309"/>
      <c r="F11" s="13">
        <f>SUM(F4:F8)</f>
        <v>78</v>
      </c>
      <c r="G11" s="13">
        <f>SUM(G4:G8)</f>
        <v>7220</v>
      </c>
      <c r="H11" s="47"/>
      <c r="I11" s="47">
        <f>I9</f>
        <v>43320</v>
      </c>
    </row>
    <row r="13" spans="1:11" ht="15">
      <c r="F13" s="310" t="s">
        <v>170</v>
      </c>
      <c r="G13" s="310"/>
      <c r="H13" s="310"/>
      <c r="I13" s="15">
        <f>I9+I11</f>
        <v>86640</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A4" sqref="A4:A8"/>
    </sheetView>
  </sheetViews>
  <sheetFormatPr defaultRowHeight="14.25"/>
  <cols>
    <col min="1" max="4" width="10.5" customWidth="1"/>
    <col min="5" max="5" width="52.5" customWidth="1"/>
    <col min="6" max="8" width="10.5" customWidth="1"/>
    <col min="9" max="9" width="16.125" customWidth="1"/>
    <col min="10" max="1025" width="10.5" customWidth="1"/>
  </cols>
  <sheetData>
    <row r="1" spans="1:9">
      <c r="A1" s="318"/>
      <c r="B1" s="318"/>
      <c r="C1" s="318"/>
      <c r="D1" s="318"/>
      <c r="E1" s="318"/>
      <c r="F1" s="318"/>
      <c r="G1" s="318"/>
      <c r="H1" s="318"/>
      <c r="I1" s="318"/>
    </row>
    <row r="2" spans="1:9" ht="30.6" customHeight="1">
      <c r="A2" s="317" t="s">
        <v>1</v>
      </c>
      <c r="B2" s="317" t="s">
        <v>2</v>
      </c>
      <c r="C2" s="317" t="s">
        <v>3</v>
      </c>
      <c r="D2" s="317" t="s">
        <v>153</v>
      </c>
      <c r="E2" s="437"/>
      <c r="F2" s="317" t="s">
        <v>155</v>
      </c>
      <c r="G2" s="317" t="s">
        <v>156</v>
      </c>
      <c r="H2" s="317" t="s">
        <v>157</v>
      </c>
      <c r="I2" s="317" t="s">
        <v>158</v>
      </c>
    </row>
    <row r="3" spans="1:9" ht="39.4" customHeight="1">
      <c r="A3" s="317"/>
      <c r="B3" s="317"/>
      <c r="C3" s="317"/>
      <c r="D3" s="317"/>
      <c r="E3" s="437"/>
      <c r="F3" s="317"/>
      <c r="G3" s="317"/>
      <c r="H3" s="317"/>
      <c r="I3" s="317"/>
    </row>
    <row r="4" spans="1:9" ht="79.900000000000006" customHeight="1">
      <c r="A4" s="337">
        <v>61</v>
      </c>
      <c r="B4" s="366">
        <v>71</v>
      </c>
      <c r="C4" s="366" t="s">
        <v>118</v>
      </c>
      <c r="D4" s="5" t="s">
        <v>159</v>
      </c>
      <c r="E4" s="5" t="s">
        <v>828</v>
      </c>
      <c r="F4" s="5">
        <v>23</v>
      </c>
      <c r="G4" s="5">
        <v>120</v>
      </c>
      <c r="H4" s="5">
        <v>6.39</v>
      </c>
      <c r="I4" s="7">
        <f>G4*H4</f>
        <v>766.8</v>
      </c>
    </row>
    <row r="5" spans="1:9" ht="37.9" customHeight="1">
      <c r="A5" s="337"/>
      <c r="B5" s="366"/>
      <c r="C5" s="366"/>
      <c r="D5" s="5" t="s">
        <v>160</v>
      </c>
      <c r="E5" s="5" t="s">
        <v>829</v>
      </c>
      <c r="F5" s="5">
        <v>4</v>
      </c>
      <c r="G5" s="5">
        <v>180</v>
      </c>
      <c r="H5" s="5">
        <v>6.39</v>
      </c>
      <c r="I5" s="7">
        <f>G5*H5</f>
        <v>1150.2</v>
      </c>
    </row>
    <row r="6" spans="1:9" ht="70.150000000000006" customHeight="1">
      <c r="A6" s="337"/>
      <c r="B6" s="366"/>
      <c r="C6" s="366"/>
      <c r="D6" s="5" t="s">
        <v>161</v>
      </c>
      <c r="E6" s="5" t="s">
        <v>830</v>
      </c>
      <c r="F6" s="5">
        <v>17</v>
      </c>
      <c r="G6" s="5">
        <v>260</v>
      </c>
      <c r="H6" s="5">
        <v>6.39</v>
      </c>
      <c r="I6" s="7">
        <f>G6*H6</f>
        <v>1661.3999999999999</v>
      </c>
    </row>
    <row r="7" spans="1:9" ht="72.599999999999994" customHeight="1">
      <c r="A7" s="337"/>
      <c r="B7" s="366"/>
      <c r="C7" s="366"/>
      <c r="D7" s="5" t="s">
        <v>162</v>
      </c>
      <c r="E7" s="5" t="s">
        <v>831</v>
      </c>
      <c r="F7" s="5">
        <v>22</v>
      </c>
      <c r="G7" s="5">
        <v>340</v>
      </c>
      <c r="H7" s="5">
        <v>6.39</v>
      </c>
      <c r="I7" s="7">
        <f>G7*H7</f>
        <v>2172.6</v>
      </c>
    </row>
    <row r="8" spans="1:9" ht="74.650000000000006" customHeight="1">
      <c r="A8" s="337"/>
      <c r="B8" s="366"/>
      <c r="C8" s="366"/>
      <c r="D8" s="5" t="s">
        <v>163</v>
      </c>
      <c r="E8" s="5" t="s">
        <v>832</v>
      </c>
      <c r="F8" s="5">
        <v>21</v>
      </c>
      <c r="G8" s="5">
        <v>180</v>
      </c>
      <c r="H8" s="5">
        <v>6.39</v>
      </c>
      <c r="I8" s="7">
        <f>G8*H8</f>
        <v>1150.2</v>
      </c>
    </row>
    <row r="9" spans="1:9" ht="15.75" customHeight="1">
      <c r="A9" s="353" t="s">
        <v>1054</v>
      </c>
      <c r="B9" s="314"/>
      <c r="C9" s="314"/>
      <c r="D9" s="314"/>
      <c r="E9" s="314"/>
      <c r="F9" s="23">
        <f>SUM(F4:F8)</f>
        <v>87</v>
      </c>
      <c r="G9" s="23">
        <f>SUM(G4:G8)</f>
        <v>1080</v>
      </c>
      <c r="H9" s="23"/>
      <c r="I9" s="24">
        <f>SUM(I4:I8)</f>
        <v>6901.2</v>
      </c>
    </row>
    <row r="11" spans="1:9" ht="13.9" customHeight="1">
      <c r="A11" s="435" t="s">
        <v>1055</v>
      </c>
      <c r="B11" s="436"/>
      <c r="C11" s="436"/>
      <c r="D11" s="436"/>
      <c r="E11" s="436"/>
      <c r="F11" s="285"/>
      <c r="G11" s="285"/>
      <c r="H11" s="285"/>
      <c r="I11" s="286">
        <f>I9</f>
        <v>6901.2</v>
      </c>
    </row>
    <row r="13" spans="1:9" ht="15">
      <c r="F13" s="316" t="s">
        <v>170</v>
      </c>
      <c r="G13" s="316"/>
      <c r="H13" s="316"/>
      <c r="I13" s="27">
        <f>I9+I11</f>
        <v>13802.4</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A4" sqref="A4:A8"/>
    </sheetView>
  </sheetViews>
  <sheetFormatPr defaultRowHeight="14.25"/>
  <cols>
    <col min="1" max="4" width="10.5" customWidth="1"/>
    <col min="5" max="5" width="69.625" customWidth="1"/>
    <col min="6" max="8" width="10.5" customWidth="1"/>
    <col min="9" max="9" width="21" customWidth="1"/>
    <col min="10" max="1025" width="10.5" customWidth="1"/>
  </cols>
  <sheetData>
    <row r="1" spans="1:9">
      <c r="A1" s="312"/>
      <c r="B1" s="312"/>
      <c r="C1" s="312"/>
      <c r="D1" s="312"/>
      <c r="E1" s="312"/>
      <c r="F1" s="312"/>
      <c r="G1" s="312"/>
      <c r="H1" s="312"/>
      <c r="I1" s="312"/>
    </row>
    <row r="2" spans="1:9" ht="25.9" customHeight="1">
      <c r="A2" s="311" t="s">
        <v>1</v>
      </c>
      <c r="B2" s="311" t="s">
        <v>2</v>
      </c>
      <c r="C2" s="311" t="s">
        <v>3</v>
      </c>
      <c r="D2" s="311" t="s">
        <v>153</v>
      </c>
      <c r="E2" s="311" t="s">
        <v>154</v>
      </c>
      <c r="F2" s="311" t="s">
        <v>155</v>
      </c>
      <c r="G2" s="311" t="s">
        <v>156</v>
      </c>
      <c r="H2" s="311" t="s">
        <v>157</v>
      </c>
      <c r="I2" s="311" t="s">
        <v>158</v>
      </c>
    </row>
    <row r="3" spans="1:9" ht="28.15" customHeight="1">
      <c r="A3" s="311"/>
      <c r="B3" s="311"/>
      <c r="C3" s="311"/>
      <c r="D3" s="311"/>
      <c r="E3" s="311"/>
      <c r="F3" s="311"/>
      <c r="G3" s="311"/>
      <c r="H3" s="311"/>
      <c r="I3" s="311"/>
    </row>
    <row r="4" spans="1:9" ht="37.5" customHeight="1">
      <c r="A4" s="337">
        <v>62</v>
      </c>
      <c r="B4" s="313">
        <v>72</v>
      </c>
      <c r="C4" s="313" t="s">
        <v>120</v>
      </c>
      <c r="D4" s="5" t="s">
        <v>159</v>
      </c>
      <c r="E4" s="6" t="s">
        <v>833</v>
      </c>
      <c r="F4" s="5">
        <v>22</v>
      </c>
      <c r="G4" s="5">
        <v>240</v>
      </c>
      <c r="H4" s="7">
        <v>10</v>
      </c>
      <c r="I4" s="7">
        <f>H4*G4</f>
        <v>2400</v>
      </c>
    </row>
    <row r="5" spans="1:9" ht="34.5" customHeight="1">
      <c r="A5" s="337"/>
      <c r="B5" s="313"/>
      <c r="C5" s="313"/>
      <c r="D5" s="5" t="s">
        <v>160</v>
      </c>
      <c r="E5" s="6" t="s">
        <v>834</v>
      </c>
      <c r="F5" s="5">
        <v>29</v>
      </c>
      <c r="G5" s="5">
        <v>144</v>
      </c>
      <c r="H5" s="257">
        <v>10</v>
      </c>
      <c r="I5" s="7">
        <f>H5*G5</f>
        <v>1440</v>
      </c>
    </row>
    <row r="6" spans="1:9" ht="37.5" customHeight="1">
      <c r="A6" s="337"/>
      <c r="B6" s="313"/>
      <c r="C6" s="313"/>
      <c r="D6" s="5" t="s">
        <v>161</v>
      </c>
      <c r="E6" s="6" t="s">
        <v>835</v>
      </c>
      <c r="F6" s="5">
        <v>19</v>
      </c>
      <c r="G6" s="5">
        <v>280</v>
      </c>
      <c r="H6" s="257">
        <v>10</v>
      </c>
      <c r="I6" s="7">
        <f>H6*G6</f>
        <v>2800</v>
      </c>
    </row>
    <row r="7" spans="1:9" ht="38.25" customHeight="1">
      <c r="A7" s="337"/>
      <c r="B7" s="313"/>
      <c r="C7" s="313"/>
      <c r="D7" s="5" t="s">
        <v>162</v>
      </c>
      <c r="E7" s="6" t="s">
        <v>836</v>
      </c>
      <c r="F7" s="5">
        <v>42</v>
      </c>
      <c r="G7" s="5">
        <v>20</v>
      </c>
      <c r="H7" s="7">
        <v>30</v>
      </c>
      <c r="I7" s="7">
        <f>H7*G7</f>
        <v>600</v>
      </c>
    </row>
    <row r="8" spans="1:9" ht="50.25" customHeight="1">
      <c r="A8" s="337"/>
      <c r="B8" s="313"/>
      <c r="C8" s="313"/>
      <c r="D8" s="5" t="s">
        <v>163</v>
      </c>
      <c r="E8" s="6" t="s">
        <v>837</v>
      </c>
      <c r="F8" s="5">
        <v>24</v>
      </c>
      <c r="G8" s="5">
        <v>680</v>
      </c>
      <c r="H8" s="7">
        <v>10</v>
      </c>
      <c r="I8" s="7">
        <f>H8*G8</f>
        <v>6800</v>
      </c>
    </row>
    <row r="9" spans="1:9" ht="27" customHeight="1">
      <c r="A9" s="351" t="s">
        <v>1056</v>
      </c>
      <c r="B9" s="308"/>
      <c r="C9" s="308"/>
      <c r="D9" s="308"/>
      <c r="E9" s="308"/>
      <c r="F9" s="9">
        <f>SUM(F4:F8)</f>
        <v>136</v>
      </c>
      <c r="G9" s="9">
        <f>SUM(G4:G8)</f>
        <v>1364</v>
      </c>
      <c r="H9" s="46"/>
      <c r="I9" s="46">
        <f>SUM(I4:I8)</f>
        <v>14040</v>
      </c>
    </row>
    <row r="11" spans="1:9" ht="27" customHeight="1">
      <c r="A11" s="352" t="s">
        <v>1057</v>
      </c>
      <c r="B11" s="309"/>
      <c r="C11" s="309"/>
      <c r="D11" s="309"/>
      <c r="E11" s="309"/>
      <c r="F11" s="13">
        <f>SUM(F4:F8)</f>
        <v>136</v>
      </c>
      <c r="G11" s="13">
        <f>SUM(G4:G8)</f>
        <v>1364</v>
      </c>
      <c r="H11" s="47"/>
      <c r="I11" s="47">
        <f>I9</f>
        <v>14040</v>
      </c>
    </row>
    <row r="13" spans="1:9" ht="15">
      <c r="F13" s="310" t="s">
        <v>170</v>
      </c>
      <c r="G13" s="310"/>
      <c r="H13" s="310"/>
      <c r="I13" s="15">
        <f>SUM(I9+I11)</f>
        <v>28080</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75" zoomScaleNormal="75" workbookViewId="0">
      <selection activeCell="J1" sqref="A1:XFD20"/>
    </sheetView>
  </sheetViews>
  <sheetFormatPr defaultRowHeight="14.25"/>
  <cols>
    <col min="1" max="4" width="10.5" customWidth="1"/>
    <col min="5" max="5" width="66.75" customWidth="1"/>
    <col min="6" max="8" width="10.5" customWidth="1"/>
    <col min="9" max="9" width="16.75" customWidth="1"/>
    <col min="10" max="1025" width="10.5" customWidth="1"/>
  </cols>
  <sheetData>
    <row r="1" spans="1:9">
      <c r="A1" s="390"/>
      <c r="B1" s="390"/>
      <c r="C1" s="390"/>
      <c r="D1" s="390"/>
      <c r="E1" s="390"/>
      <c r="F1" s="390"/>
      <c r="G1" s="390"/>
      <c r="H1" s="390"/>
      <c r="I1" s="390"/>
    </row>
    <row r="2" spans="1:9" ht="28.7" customHeight="1">
      <c r="A2" s="362" t="s">
        <v>1</v>
      </c>
      <c r="B2" s="362" t="s">
        <v>2</v>
      </c>
      <c r="C2" s="362" t="s">
        <v>3</v>
      </c>
      <c r="D2" s="362" t="s">
        <v>153</v>
      </c>
      <c r="E2" s="362" t="s">
        <v>154</v>
      </c>
      <c r="F2" s="362" t="s">
        <v>155</v>
      </c>
      <c r="G2" s="362" t="s">
        <v>156</v>
      </c>
      <c r="H2" s="362" t="s">
        <v>157</v>
      </c>
      <c r="I2" s="362" t="s">
        <v>158</v>
      </c>
    </row>
    <row r="3" spans="1:9" ht="34.15" customHeight="1">
      <c r="A3" s="362"/>
      <c r="B3" s="362"/>
      <c r="C3" s="362"/>
      <c r="D3" s="362"/>
      <c r="E3" s="362"/>
      <c r="F3" s="362"/>
      <c r="G3" s="362"/>
      <c r="H3" s="362"/>
      <c r="I3" s="362"/>
    </row>
    <row r="4" spans="1:9" ht="36" customHeight="1">
      <c r="A4" s="363">
        <v>63</v>
      </c>
      <c r="B4" s="364">
        <v>74</v>
      </c>
      <c r="C4" s="364" t="s">
        <v>122</v>
      </c>
      <c r="D4" s="71" t="s">
        <v>159</v>
      </c>
      <c r="E4" s="194" t="s">
        <v>838</v>
      </c>
      <c r="F4" s="71">
        <v>45</v>
      </c>
      <c r="G4" s="71">
        <v>220</v>
      </c>
      <c r="H4" s="73">
        <v>5</v>
      </c>
      <c r="I4" s="73">
        <f t="shared" ref="I4:I9" si="0">H4*G4</f>
        <v>1100</v>
      </c>
    </row>
    <row r="5" spans="1:9" ht="32.25" customHeight="1">
      <c r="A5" s="363"/>
      <c r="B5" s="364"/>
      <c r="C5" s="364"/>
      <c r="D5" s="71" t="s">
        <v>160</v>
      </c>
      <c r="E5" s="194" t="s">
        <v>839</v>
      </c>
      <c r="F5" s="71">
        <v>2</v>
      </c>
      <c r="G5" s="71">
        <v>260</v>
      </c>
      <c r="H5" s="73">
        <v>5</v>
      </c>
      <c r="I5" s="73">
        <f t="shared" si="0"/>
        <v>1300</v>
      </c>
    </row>
    <row r="6" spans="1:9" ht="29.25" customHeight="1">
      <c r="A6" s="363"/>
      <c r="B6" s="364"/>
      <c r="C6" s="364"/>
      <c r="D6" s="71" t="s">
        <v>161</v>
      </c>
      <c r="E6" s="194" t="s">
        <v>840</v>
      </c>
      <c r="F6" s="71">
        <v>12</v>
      </c>
      <c r="G6" s="71">
        <v>360</v>
      </c>
      <c r="H6" s="73">
        <v>6</v>
      </c>
      <c r="I6" s="73">
        <f t="shared" si="0"/>
        <v>2160</v>
      </c>
    </row>
    <row r="7" spans="1:9" ht="34.5" customHeight="1">
      <c r="A7" s="363"/>
      <c r="B7" s="364"/>
      <c r="C7" s="364"/>
      <c r="D7" s="71" t="s">
        <v>162</v>
      </c>
      <c r="E7" s="194" t="s">
        <v>841</v>
      </c>
      <c r="F7" s="71">
        <v>17</v>
      </c>
      <c r="G7" s="71">
        <v>340</v>
      </c>
      <c r="H7" s="73">
        <v>6</v>
      </c>
      <c r="I7" s="73">
        <f t="shared" si="0"/>
        <v>2040</v>
      </c>
    </row>
    <row r="8" spans="1:9" ht="38.25" customHeight="1">
      <c r="A8" s="363"/>
      <c r="B8" s="364"/>
      <c r="C8" s="364"/>
      <c r="D8" s="71" t="s">
        <v>163</v>
      </c>
      <c r="E8" s="194" t="s">
        <v>842</v>
      </c>
      <c r="F8" s="71">
        <v>9</v>
      </c>
      <c r="G8" s="71">
        <v>450</v>
      </c>
      <c r="H8" s="73">
        <v>6</v>
      </c>
      <c r="I8" s="73">
        <f t="shared" si="0"/>
        <v>2700</v>
      </c>
    </row>
    <row r="9" spans="1:9" ht="39.75" customHeight="1">
      <c r="A9" s="363"/>
      <c r="B9" s="364"/>
      <c r="C9" s="364"/>
      <c r="D9" s="71" t="s">
        <v>164</v>
      </c>
      <c r="E9" s="194" t="s">
        <v>843</v>
      </c>
      <c r="F9" s="71">
        <v>12</v>
      </c>
      <c r="G9" s="71">
        <v>370</v>
      </c>
      <c r="H9" s="73">
        <v>6</v>
      </c>
      <c r="I9" s="73">
        <f t="shared" si="0"/>
        <v>2220</v>
      </c>
    </row>
    <row r="10" spans="1:9" ht="26.65" customHeight="1">
      <c r="A10" s="357" t="s">
        <v>1058</v>
      </c>
      <c r="B10" s="358"/>
      <c r="C10" s="358"/>
      <c r="D10" s="358"/>
      <c r="E10" s="358"/>
      <c r="F10" s="74">
        <f>SUM(F4:F9)</f>
        <v>97</v>
      </c>
      <c r="G10" s="74">
        <f>SUM(G4:G9)</f>
        <v>2000</v>
      </c>
      <c r="H10" s="74"/>
      <c r="I10" s="75">
        <f>SUM(I4:I9)</f>
        <v>11520</v>
      </c>
    </row>
    <row r="11" spans="1:9">
      <c r="A11" s="70"/>
      <c r="B11" s="70"/>
      <c r="C11" s="70"/>
      <c r="D11" s="70"/>
      <c r="E11" s="70"/>
      <c r="F11" s="70"/>
      <c r="G11" s="70"/>
      <c r="H11" s="70"/>
      <c r="I11" s="70"/>
    </row>
    <row r="12" spans="1:9" ht="26.65" customHeight="1">
      <c r="A12" s="359" t="s">
        <v>1058</v>
      </c>
      <c r="B12" s="360"/>
      <c r="C12" s="360"/>
      <c r="D12" s="360"/>
      <c r="E12" s="360"/>
      <c r="F12" s="76">
        <f>SUM(F4:F9)</f>
        <v>97</v>
      </c>
      <c r="G12" s="76">
        <f>SUM(G4:G9)</f>
        <v>2000</v>
      </c>
      <c r="H12" s="76"/>
      <c r="I12" s="77">
        <f>I10</f>
        <v>11520</v>
      </c>
    </row>
    <row r="13" spans="1:9">
      <c r="A13" s="70"/>
      <c r="B13" s="70"/>
      <c r="C13" s="70"/>
      <c r="D13" s="70"/>
      <c r="E13" s="70"/>
      <c r="F13" s="70"/>
      <c r="G13" s="70"/>
      <c r="H13" s="70"/>
      <c r="I13" s="70"/>
    </row>
    <row r="14" spans="1:9" ht="15">
      <c r="A14" s="70"/>
      <c r="B14" s="70"/>
      <c r="C14" s="70"/>
      <c r="D14" s="70"/>
      <c r="E14" s="70"/>
      <c r="F14" s="361" t="s">
        <v>170</v>
      </c>
      <c r="G14" s="361"/>
      <c r="H14" s="361"/>
      <c r="I14" s="78">
        <f>I10+I12</f>
        <v>23040</v>
      </c>
    </row>
    <row r="15" spans="1:9">
      <c r="A15" s="70"/>
      <c r="B15" s="70"/>
      <c r="C15" s="70"/>
      <c r="D15" s="70"/>
      <c r="E15" s="70"/>
      <c r="F15" s="70"/>
      <c r="G15" s="70"/>
      <c r="H15" s="70"/>
      <c r="I15" s="70"/>
    </row>
    <row r="16" spans="1:9">
      <c r="A16" s="70"/>
      <c r="B16" s="70"/>
      <c r="C16" s="70"/>
      <c r="D16" s="70"/>
      <c r="E16" s="70"/>
      <c r="F16" s="70"/>
      <c r="G16" s="70"/>
      <c r="H16" s="70"/>
      <c r="I16" s="70"/>
    </row>
  </sheetData>
  <mergeCells count="16">
    <mergeCell ref="A1:I1"/>
    <mergeCell ref="I2:I3"/>
    <mergeCell ref="A4:A9"/>
    <mergeCell ref="B4:B9"/>
    <mergeCell ref="C4:C9"/>
    <mergeCell ref="A2:A3"/>
    <mergeCell ref="B2:B3"/>
    <mergeCell ref="C2:C3"/>
    <mergeCell ref="D2:D3"/>
    <mergeCell ref="E2:E3"/>
    <mergeCell ref="A10:E10"/>
    <mergeCell ref="A12:E12"/>
    <mergeCell ref="F14:H1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75" zoomScaleNormal="75" workbookViewId="0">
      <selection activeCell="J1" sqref="A1:XFD20"/>
    </sheetView>
  </sheetViews>
  <sheetFormatPr defaultRowHeight="14.25"/>
  <cols>
    <col min="1" max="4" width="10.5" customWidth="1"/>
    <col min="5" max="5" width="69.125" customWidth="1"/>
    <col min="6" max="8" width="10.5" customWidth="1"/>
    <col min="9" max="9" width="20.875" customWidth="1"/>
    <col min="10" max="1025" width="10.5" customWidth="1"/>
  </cols>
  <sheetData>
    <row r="1" spans="1:9">
      <c r="A1" s="312"/>
      <c r="B1" s="312"/>
      <c r="C1" s="312"/>
      <c r="D1" s="312"/>
      <c r="E1" s="312"/>
      <c r="F1" s="312"/>
      <c r="G1" s="312"/>
      <c r="H1" s="312"/>
      <c r="I1" s="312"/>
    </row>
    <row r="2" spans="1:9" ht="27" customHeight="1">
      <c r="A2" s="311" t="s">
        <v>1</v>
      </c>
      <c r="B2" s="311" t="s">
        <v>2</v>
      </c>
      <c r="C2" s="311" t="s">
        <v>3</v>
      </c>
      <c r="D2" s="311" t="s">
        <v>153</v>
      </c>
      <c r="E2" s="311" t="s">
        <v>154</v>
      </c>
      <c r="F2" s="311" t="s">
        <v>155</v>
      </c>
      <c r="G2" s="311" t="s">
        <v>156</v>
      </c>
      <c r="H2" s="311" t="s">
        <v>157</v>
      </c>
      <c r="I2" s="311" t="s">
        <v>158</v>
      </c>
    </row>
    <row r="3" spans="1:9">
      <c r="A3" s="311"/>
      <c r="B3" s="311"/>
      <c r="C3" s="311"/>
      <c r="D3" s="311"/>
      <c r="E3" s="311"/>
      <c r="F3" s="311"/>
      <c r="G3" s="311"/>
      <c r="H3" s="311"/>
      <c r="I3" s="311"/>
    </row>
    <row r="4" spans="1:9" ht="45" customHeight="1">
      <c r="A4" s="313">
        <v>64</v>
      </c>
      <c r="B4" s="313">
        <v>79</v>
      </c>
      <c r="C4" s="313" t="s">
        <v>124</v>
      </c>
      <c r="D4" s="5" t="s">
        <v>159</v>
      </c>
      <c r="E4" s="6" t="s">
        <v>844</v>
      </c>
      <c r="F4" s="5">
        <v>33</v>
      </c>
      <c r="G4" s="5">
        <v>340</v>
      </c>
      <c r="H4" s="7">
        <v>8</v>
      </c>
      <c r="I4" s="7">
        <f>G4*H4</f>
        <v>2720</v>
      </c>
    </row>
    <row r="5" spans="1:9" ht="47.25" customHeight="1">
      <c r="A5" s="313"/>
      <c r="B5" s="313"/>
      <c r="C5" s="313"/>
      <c r="D5" s="5" t="s">
        <v>160</v>
      </c>
      <c r="E5" s="6" t="s">
        <v>845</v>
      </c>
      <c r="F5" s="5">
        <v>38</v>
      </c>
      <c r="G5" s="5">
        <v>342</v>
      </c>
      <c r="H5" s="7">
        <v>7.31</v>
      </c>
      <c r="I5" s="210">
        <f t="shared" ref="I5:I7" si="0">G5*H5</f>
        <v>2500.02</v>
      </c>
    </row>
    <row r="6" spans="1:9" ht="39" customHeight="1">
      <c r="A6" s="313"/>
      <c r="B6" s="313"/>
      <c r="C6" s="313"/>
      <c r="D6" s="5" t="s">
        <v>161</v>
      </c>
      <c r="E6" s="6" t="s">
        <v>846</v>
      </c>
      <c r="F6" s="5">
        <v>26</v>
      </c>
      <c r="G6" s="5">
        <v>240</v>
      </c>
      <c r="H6" s="7">
        <v>7.5</v>
      </c>
      <c r="I6" s="210">
        <f t="shared" si="0"/>
        <v>1800</v>
      </c>
    </row>
    <row r="7" spans="1:9" ht="40.5" customHeight="1">
      <c r="A7" s="313"/>
      <c r="B7" s="313"/>
      <c r="C7" s="313"/>
      <c r="D7" s="5" t="s">
        <v>162</v>
      </c>
      <c r="E7" s="6" t="s">
        <v>847</v>
      </c>
      <c r="F7" s="5">
        <v>28</v>
      </c>
      <c r="G7" s="5">
        <v>454</v>
      </c>
      <c r="H7" s="7">
        <v>8</v>
      </c>
      <c r="I7" s="210">
        <f t="shared" si="0"/>
        <v>3632</v>
      </c>
    </row>
    <row r="8" spans="1:9" ht="28.5" customHeight="1">
      <c r="A8" s="351" t="s">
        <v>1059</v>
      </c>
      <c r="B8" s="308"/>
      <c r="C8" s="308"/>
      <c r="D8" s="308"/>
      <c r="E8" s="308"/>
      <c r="F8" s="9">
        <f>SUM(F4:F7)</f>
        <v>125</v>
      </c>
      <c r="G8" s="9">
        <f>SUM(G4:G7)</f>
        <v>1376</v>
      </c>
      <c r="H8" s="46"/>
      <c r="I8" s="46">
        <f>SUM(I4:I7)</f>
        <v>10652.02</v>
      </c>
    </row>
    <row r="10" spans="1:9" ht="28.5" customHeight="1">
      <c r="A10" s="352" t="s">
        <v>1060</v>
      </c>
      <c r="B10" s="309"/>
      <c r="C10" s="309"/>
      <c r="D10" s="309"/>
      <c r="E10" s="309"/>
      <c r="F10" s="13">
        <f>SUM(F4:F7)</f>
        <v>125</v>
      </c>
      <c r="G10" s="13">
        <f>SUM(G4:G7)</f>
        <v>1376</v>
      </c>
      <c r="H10" s="47"/>
      <c r="I10" s="47">
        <f>I8</f>
        <v>10652.02</v>
      </c>
    </row>
    <row r="12" spans="1:9" ht="15">
      <c r="F12" s="310" t="s">
        <v>170</v>
      </c>
      <c r="G12" s="310"/>
      <c r="H12" s="310"/>
      <c r="I12" s="15">
        <f>I8+I10</f>
        <v>21304.04</v>
      </c>
    </row>
  </sheetData>
  <mergeCells count="16">
    <mergeCell ref="A1:I1"/>
    <mergeCell ref="I2:I3"/>
    <mergeCell ref="A4:A7"/>
    <mergeCell ref="B4:B7"/>
    <mergeCell ref="C4:C7"/>
    <mergeCell ref="A2:A3"/>
    <mergeCell ref="B2:B3"/>
    <mergeCell ref="C2:C3"/>
    <mergeCell ref="D2:D3"/>
    <mergeCell ref="E2:E3"/>
    <mergeCell ref="A8:E8"/>
    <mergeCell ref="A10:E10"/>
    <mergeCell ref="F12:H12"/>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E4" sqref="E4:E8"/>
    </sheetView>
  </sheetViews>
  <sheetFormatPr defaultRowHeight="14.25"/>
  <cols>
    <col min="1" max="4" width="10.5" customWidth="1"/>
    <col min="5" max="5" width="70.25" customWidth="1"/>
    <col min="6" max="8" width="10.5" customWidth="1"/>
    <col min="9" max="9" width="14.875" customWidth="1"/>
    <col min="10" max="1025" width="10.5" customWidth="1"/>
  </cols>
  <sheetData>
    <row r="1" spans="1:9">
      <c r="A1" s="312"/>
      <c r="B1" s="312"/>
      <c r="C1" s="312"/>
      <c r="D1" s="312"/>
      <c r="E1" s="312"/>
      <c r="F1" s="312"/>
      <c r="G1" s="312"/>
      <c r="H1" s="312"/>
      <c r="I1" s="312"/>
    </row>
    <row r="2" spans="1:9" ht="25.35" customHeight="1">
      <c r="A2" s="311" t="s">
        <v>1</v>
      </c>
      <c r="B2" s="311" t="s">
        <v>2</v>
      </c>
      <c r="C2" s="311" t="s">
        <v>3</v>
      </c>
      <c r="D2" s="311" t="s">
        <v>153</v>
      </c>
      <c r="E2" s="311" t="s">
        <v>154</v>
      </c>
      <c r="F2" s="311" t="s">
        <v>155</v>
      </c>
      <c r="G2" s="311" t="s">
        <v>156</v>
      </c>
      <c r="H2" s="311" t="s">
        <v>157</v>
      </c>
      <c r="I2" s="311" t="s">
        <v>158</v>
      </c>
    </row>
    <row r="3" spans="1:9" ht="44.25" customHeight="1">
      <c r="A3" s="311"/>
      <c r="B3" s="311"/>
      <c r="C3" s="311"/>
      <c r="D3" s="311"/>
      <c r="E3" s="311"/>
      <c r="F3" s="311"/>
      <c r="G3" s="311"/>
      <c r="H3" s="311"/>
      <c r="I3" s="311"/>
    </row>
    <row r="4" spans="1:9" ht="83.45" customHeight="1">
      <c r="A4" s="337">
        <v>65</v>
      </c>
      <c r="B4" s="313">
        <v>80</v>
      </c>
      <c r="C4" s="313" t="s">
        <v>126</v>
      </c>
      <c r="D4" s="190" t="s">
        <v>848</v>
      </c>
      <c r="E4" s="469" t="s">
        <v>1124</v>
      </c>
      <c r="F4" s="5">
        <v>18</v>
      </c>
      <c r="G4" s="5">
        <v>20</v>
      </c>
      <c r="H4" s="7">
        <v>9.5</v>
      </c>
      <c r="I4" s="7">
        <f>G4*H4</f>
        <v>190</v>
      </c>
    </row>
    <row r="5" spans="1:9" ht="82.15" customHeight="1">
      <c r="A5" s="337"/>
      <c r="B5" s="313"/>
      <c r="C5" s="313"/>
      <c r="D5" s="190" t="s">
        <v>849</v>
      </c>
      <c r="E5" s="469" t="s">
        <v>1125</v>
      </c>
      <c r="F5" s="5">
        <v>14</v>
      </c>
      <c r="G5" s="5">
        <v>15</v>
      </c>
      <c r="H5" s="7">
        <v>9.5</v>
      </c>
      <c r="I5" s="210">
        <f t="shared" ref="I5:I8" si="0">G5*H5</f>
        <v>142.5</v>
      </c>
    </row>
    <row r="6" spans="1:9" ht="75.75" customHeight="1">
      <c r="A6" s="337"/>
      <c r="B6" s="313"/>
      <c r="C6" s="313"/>
      <c r="D6" s="190" t="s">
        <v>850</v>
      </c>
      <c r="E6" s="469" t="s">
        <v>1126</v>
      </c>
      <c r="F6" s="5">
        <v>14</v>
      </c>
      <c r="G6" s="5">
        <v>275</v>
      </c>
      <c r="H6" s="7">
        <v>9.5</v>
      </c>
      <c r="I6" s="210">
        <f t="shared" si="0"/>
        <v>2612.5</v>
      </c>
    </row>
    <row r="7" spans="1:9" ht="82.5" customHeight="1">
      <c r="A7" s="337"/>
      <c r="B7" s="313"/>
      <c r="C7" s="313"/>
      <c r="D7" s="190" t="s">
        <v>851</v>
      </c>
      <c r="E7" s="469" t="s">
        <v>1127</v>
      </c>
      <c r="F7" s="5">
        <v>21</v>
      </c>
      <c r="G7" s="5">
        <v>283</v>
      </c>
      <c r="H7" s="7">
        <v>9.5</v>
      </c>
      <c r="I7" s="210">
        <f t="shared" si="0"/>
        <v>2688.5</v>
      </c>
    </row>
    <row r="8" spans="1:9" ht="101.45" customHeight="1">
      <c r="A8" s="337"/>
      <c r="B8" s="313"/>
      <c r="C8" s="313"/>
      <c r="D8" s="190" t="s">
        <v>852</v>
      </c>
      <c r="E8" s="469" t="s">
        <v>1128</v>
      </c>
      <c r="F8" s="5">
        <v>12</v>
      </c>
      <c r="G8" s="5">
        <v>297</v>
      </c>
      <c r="H8" s="7">
        <v>9.5</v>
      </c>
      <c r="I8" s="210">
        <f t="shared" si="0"/>
        <v>2821.5</v>
      </c>
    </row>
    <row r="9" spans="1:9" ht="15" customHeight="1">
      <c r="A9" s="351" t="s">
        <v>1061</v>
      </c>
      <c r="B9" s="308"/>
      <c r="C9" s="308"/>
      <c r="D9" s="308"/>
      <c r="E9" s="308"/>
      <c r="F9" s="9">
        <f>SUM(F4:F8)</f>
        <v>79</v>
      </c>
      <c r="G9" s="9">
        <f>SUM(G4:G8)</f>
        <v>890</v>
      </c>
      <c r="H9" s="9"/>
      <c r="I9" s="46">
        <f>SUM(I4:I8)</f>
        <v>8455</v>
      </c>
    </row>
    <row r="11" spans="1:9" ht="15" customHeight="1">
      <c r="A11" s="352" t="s">
        <v>1062</v>
      </c>
      <c r="B11" s="309"/>
      <c r="C11" s="309"/>
      <c r="D11" s="309"/>
      <c r="E11" s="309"/>
      <c r="F11" s="13">
        <f>SUM(F4:F8)</f>
        <v>79</v>
      </c>
      <c r="G11" s="13">
        <f>SUM(G4:G8)</f>
        <v>890</v>
      </c>
      <c r="H11" s="13"/>
      <c r="I11" s="47">
        <f>I9</f>
        <v>8455</v>
      </c>
    </row>
    <row r="13" spans="1:9" ht="15">
      <c r="F13" s="310" t="s">
        <v>170</v>
      </c>
      <c r="G13" s="310"/>
      <c r="H13" s="310"/>
      <c r="I13" s="15">
        <f>I9+I11</f>
        <v>16910</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75" zoomScaleNormal="75" workbookViewId="0">
      <selection activeCell="A4" sqref="A4:A8"/>
    </sheetView>
  </sheetViews>
  <sheetFormatPr defaultRowHeight="14.25"/>
  <cols>
    <col min="1" max="4" width="10.5" customWidth="1"/>
    <col min="5" max="5" width="74.25" customWidth="1"/>
    <col min="6" max="8" width="10.5" customWidth="1"/>
    <col min="9" max="9" width="14.75" customWidth="1"/>
    <col min="10" max="1025" width="10.5" customWidth="1"/>
  </cols>
  <sheetData>
    <row r="1" spans="1:9">
      <c r="A1" s="312"/>
      <c r="B1" s="312"/>
      <c r="C1" s="312"/>
      <c r="D1" s="312"/>
      <c r="E1" s="312"/>
      <c r="F1" s="312"/>
      <c r="G1" s="312"/>
      <c r="H1" s="312"/>
      <c r="I1" s="312"/>
    </row>
    <row r="2" spans="1:9" ht="27.4" customHeight="1">
      <c r="A2" s="311" t="s">
        <v>1</v>
      </c>
      <c r="B2" s="311" t="s">
        <v>2</v>
      </c>
      <c r="C2" s="311" t="s">
        <v>3</v>
      </c>
      <c r="D2" s="311" t="s">
        <v>153</v>
      </c>
      <c r="E2" s="311" t="s">
        <v>154</v>
      </c>
      <c r="F2" s="311" t="s">
        <v>155</v>
      </c>
      <c r="G2" s="311" t="s">
        <v>156</v>
      </c>
      <c r="H2" s="311" t="s">
        <v>157</v>
      </c>
      <c r="I2" s="311" t="s">
        <v>158</v>
      </c>
    </row>
    <row r="3" spans="1:9" ht="32.65" customHeight="1">
      <c r="A3" s="311"/>
      <c r="B3" s="311"/>
      <c r="C3" s="311"/>
      <c r="D3" s="311"/>
      <c r="E3" s="311"/>
      <c r="F3" s="311"/>
      <c r="G3" s="311"/>
      <c r="H3" s="311"/>
      <c r="I3" s="311"/>
    </row>
    <row r="4" spans="1:9" ht="39" customHeight="1">
      <c r="A4" s="337">
        <v>66</v>
      </c>
      <c r="B4" s="313">
        <v>88</v>
      </c>
      <c r="C4" s="313" t="s">
        <v>128</v>
      </c>
      <c r="D4" s="5" t="s">
        <v>159</v>
      </c>
      <c r="E4" s="195" t="s">
        <v>853</v>
      </c>
      <c r="F4" s="5">
        <v>7</v>
      </c>
      <c r="G4" s="5">
        <v>336</v>
      </c>
      <c r="H4" s="7">
        <v>14.4</v>
      </c>
      <c r="I4" s="90">
        <v>4838.3999999999996</v>
      </c>
    </row>
    <row r="5" spans="1:9" ht="57.75" customHeight="1">
      <c r="A5" s="337"/>
      <c r="B5" s="313"/>
      <c r="C5" s="313"/>
      <c r="D5" s="5" t="s">
        <v>160</v>
      </c>
      <c r="E5" s="195" t="s">
        <v>854</v>
      </c>
      <c r="F5" s="5">
        <v>9</v>
      </c>
      <c r="G5" s="5">
        <v>308</v>
      </c>
      <c r="H5" s="7">
        <v>14.4</v>
      </c>
      <c r="I5" s="90">
        <v>4435.2</v>
      </c>
    </row>
    <row r="6" spans="1:9" ht="96" customHeight="1">
      <c r="A6" s="337"/>
      <c r="B6" s="313"/>
      <c r="C6" s="313"/>
      <c r="D6" s="5" t="s">
        <v>161</v>
      </c>
      <c r="E6" s="195" t="s">
        <v>855</v>
      </c>
      <c r="F6" s="5">
        <v>30</v>
      </c>
      <c r="G6" s="5">
        <v>292</v>
      </c>
      <c r="H6" s="7">
        <v>14.4</v>
      </c>
      <c r="I6" s="90">
        <v>4204.8</v>
      </c>
    </row>
    <row r="7" spans="1:9" ht="42.75" customHeight="1">
      <c r="A7" s="337"/>
      <c r="B7" s="313"/>
      <c r="C7" s="313"/>
      <c r="D7" s="5" t="s">
        <v>162</v>
      </c>
      <c r="E7" s="196" t="s">
        <v>856</v>
      </c>
      <c r="F7" s="5">
        <v>4</v>
      </c>
      <c r="G7" s="5">
        <v>158</v>
      </c>
      <c r="H7" s="7">
        <v>14.4</v>
      </c>
      <c r="I7" s="90">
        <v>2275.1999999999998</v>
      </c>
    </row>
    <row r="8" spans="1:9" ht="50.25" customHeight="1">
      <c r="A8" s="337"/>
      <c r="B8" s="313"/>
      <c r="C8" s="313"/>
      <c r="D8" s="5" t="s">
        <v>163</v>
      </c>
      <c r="E8" s="195" t="s">
        <v>857</v>
      </c>
      <c r="F8" s="5">
        <v>19</v>
      </c>
      <c r="G8" s="5">
        <v>586</v>
      </c>
      <c r="H8" s="7">
        <v>14.4</v>
      </c>
      <c r="I8" s="90">
        <v>8438.4</v>
      </c>
    </row>
    <row r="9" spans="1:9" ht="26.65" customHeight="1">
      <c r="A9" s="351" t="s">
        <v>1063</v>
      </c>
      <c r="B9" s="308"/>
      <c r="C9" s="308"/>
      <c r="D9" s="308"/>
      <c r="E9" s="308"/>
      <c r="F9" s="9">
        <f>SUM(F4:F8)</f>
        <v>69</v>
      </c>
      <c r="G9" s="9">
        <f>SUM(G4:G8)</f>
        <v>1680</v>
      </c>
      <c r="H9" s="9"/>
      <c r="I9" s="46">
        <f>SUM(I4:I8)</f>
        <v>24192</v>
      </c>
    </row>
    <row r="11" spans="1:9" ht="26.65" customHeight="1">
      <c r="A11" s="352" t="s">
        <v>1064</v>
      </c>
      <c r="B11" s="309"/>
      <c r="C11" s="309"/>
      <c r="D11" s="309"/>
      <c r="E11" s="309"/>
      <c r="F11" s="13">
        <f>SUM(F4:F8)</f>
        <v>69</v>
      </c>
      <c r="G11" s="13">
        <f>SUM(G4:G8)</f>
        <v>1680</v>
      </c>
      <c r="H11" s="13"/>
      <c r="I11" s="47">
        <f>I9</f>
        <v>24192</v>
      </c>
    </row>
    <row r="13" spans="1:9" ht="15">
      <c r="F13" s="310" t="s">
        <v>170</v>
      </c>
      <c r="G13" s="310"/>
      <c r="H13" s="310"/>
      <c r="I13" s="15">
        <f>I9+I11</f>
        <v>48384</v>
      </c>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75" zoomScaleNormal="75" workbookViewId="0">
      <selection activeCell="E20" sqref="E20:I21"/>
    </sheetView>
  </sheetViews>
  <sheetFormatPr defaultRowHeight="14.25"/>
  <cols>
    <col min="1" max="4" width="10.5" customWidth="1"/>
    <col min="5" max="5" width="72.75" customWidth="1"/>
    <col min="6" max="8" width="10.5" customWidth="1"/>
    <col min="9" max="9" width="15.875" customWidth="1"/>
    <col min="10" max="1025" width="10.5" customWidth="1"/>
  </cols>
  <sheetData>
    <row r="1" spans="1:9">
      <c r="A1" s="365"/>
      <c r="B1" s="365"/>
      <c r="C1" s="365"/>
      <c r="D1" s="365"/>
      <c r="E1" s="365"/>
      <c r="F1" s="365"/>
      <c r="G1" s="365"/>
      <c r="H1" s="365"/>
      <c r="I1" s="365"/>
    </row>
    <row r="2" spans="1:9" ht="26.65" customHeight="1">
      <c r="A2" s="362" t="s">
        <v>1</v>
      </c>
      <c r="B2" s="362" t="s">
        <v>2</v>
      </c>
      <c r="C2" s="362" t="s">
        <v>3</v>
      </c>
      <c r="D2" s="362" t="s">
        <v>153</v>
      </c>
      <c r="E2" s="362" t="s">
        <v>154</v>
      </c>
      <c r="F2" s="362" t="s">
        <v>155</v>
      </c>
      <c r="G2" s="362" t="s">
        <v>156</v>
      </c>
      <c r="H2" s="362" t="s">
        <v>157</v>
      </c>
      <c r="I2" s="362" t="s">
        <v>158</v>
      </c>
    </row>
    <row r="3" spans="1:9" ht="32.65" customHeight="1">
      <c r="A3" s="362"/>
      <c r="B3" s="362"/>
      <c r="C3" s="362"/>
      <c r="D3" s="362"/>
      <c r="E3" s="362"/>
      <c r="F3" s="362"/>
      <c r="G3" s="362"/>
      <c r="H3" s="362"/>
      <c r="I3" s="362"/>
    </row>
    <row r="4" spans="1:9" ht="40.5" customHeight="1">
      <c r="A4" s="363">
        <v>67</v>
      </c>
      <c r="B4" s="364">
        <v>89</v>
      </c>
      <c r="C4" s="364" t="s">
        <v>858</v>
      </c>
      <c r="D4" s="71" t="s">
        <v>159</v>
      </c>
      <c r="E4" s="126" t="s">
        <v>859</v>
      </c>
      <c r="F4" s="71">
        <v>7</v>
      </c>
      <c r="G4" s="71">
        <v>456</v>
      </c>
      <c r="H4" s="73">
        <v>5.5</v>
      </c>
      <c r="I4" s="73">
        <f t="shared" ref="I4:I13" si="0">G4*H4</f>
        <v>2508</v>
      </c>
    </row>
    <row r="5" spans="1:9" ht="36.75" customHeight="1">
      <c r="A5" s="363"/>
      <c r="B5" s="364"/>
      <c r="C5" s="364"/>
      <c r="D5" s="71" t="s">
        <v>160</v>
      </c>
      <c r="E5" s="126" t="s">
        <v>860</v>
      </c>
      <c r="F5" s="71">
        <v>3</v>
      </c>
      <c r="G5" s="71">
        <v>536</v>
      </c>
      <c r="H5" s="73">
        <v>5.5</v>
      </c>
      <c r="I5" s="73">
        <f t="shared" si="0"/>
        <v>2948</v>
      </c>
    </row>
    <row r="6" spans="1:9" ht="30.75" customHeight="1">
      <c r="A6" s="363"/>
      <c r="B6" s="364"/>
      <c r="C6" s="364"/>
      <c r="D6" s="71" t="s">
        <v>161</v>
      </c>
      <c r="E6" s="126" t="s">
        <v>861</v>
      </c>
      <c r="F6" s="71">
        <v>2</v>
      </c>
      <c r="G6" s="71">
        <v>416</v>
      </c>
      <c r="H6" s="73">
        <v>5.5</v>
      </c>
      <c r="I6" s="73">
        <f t="shared" si="0"/>
        <v>2288</v>
      </c>
    </row>
    <row r="7" spans="1:9" ht="42.75" customHeight="1">
      <c r="A7" s="363"/>
      <c r="B7" s="364"/>
      <c r="C7" s="364"/>
      <c r="D7" s="71" t="s">
        <v>162</v>
      </c>
      <c r="E7" s="126" t="s">
        <v>862</v>
      </c>
      <c r="F7" s="71">
        <v>6</v>
      </c>
      <c r="G7" s="71">
        <v>496</v>
      </c>
      <c r="H7" s="73">
        <v>5.5</v>
      </c>
      <c r="I7" s="73">
        <f t="shared" si="0"/>
        <v>2728</v>
      </c>
    </row>
    <row r="8" spans="1:9" ht="37.5" customHeight="1">
      <c r="A8" s="363"/>
      <c r="B8" s="364"/>
      <c r="C8" s="364"/>
      <c r="D8" s="71" t="s">
        <v>163</v>
      </c>
      <c r="E8" s="126" t="s">
        <v>863</v>
      </c>
      <c r="F8" s="71">
        <v>19</v>
      </c>
      <c r="G8" s="71">
        <v>304</v>
      </c>
      <c r="H8" s="73">
        <v>5.5</v>
      </c>
      <c r="I8" s="73">
        <f t="shared" si="0"/>
        <v>1672</v>
      </c>
    </row>
    <row r="9" spans="1:9" ht="29.25" customHeight="1">
      <c r="A9" s="363"/>
      <c r="B9" s="364"/>
      <c r="C9" s="364"/>
      <c r="D9" s="71" t="s">
        <v>164</v>
      </c>
      <c r="E9" s="126" t="s">
        <v>864</v>
      </c>
      <c r="F9" s="71">
        <v>11</v>
      </c>
      <c r="G9" s="71">
        <v>130</v>
      </c>
      <c r="H9" s="73">
        <v>5.5</v>
      </c>
      <c r="I9" s="73">
        <f t="shared" si="0"/>
        <v>715</v>
      </c>
    </row>
    <row r="10" spans="1:9" ht="33" customHeight="1">
      <c r="A10" s="363"/>
      <c r="B10" s="364"/>
      <c r="C10" s="364"/>
      <c r="D10" s="71" t="s">
        <v>165</v>
      </c>
      <c r="E10" s="126" t="s">
        <v>865</v>
      </c>
      <c r="F10" s="71">
        <v>1</v>
      </c>
      <c r="G10" s="71">
        <v>196</v>
      </c>
      <c r="H10" s="73">
        <v>5.5</v>
      </c>
      <c r="I10" s="73">
        <f t="shared" si="0"/>
        <v>1078</v>
      </c>
    </row>
    <row r="11" spans="1:9" ht="29.25" customHeight="1">
      <c r="A11" s="363"/>
      <c r="B11" s="364"/>
      <c r="C11" s="364"/>
      <c r="D11" s="71" t="s">
        <v>166</v>
      </c>
      <c r="E11" s="126" t="s">
        <v>866</v>
      </c>
      <c r="F11" s="71">
        <v>5</v>
      </c>
      <c r="G11" s="71">
        <v>220</v>
      </c>
      <c r="H11" s="73">
        <v>5.5</v>
      </c>
      <c r="I11" s="73">
        <f t="shared" si="0"/>
        <v>1210</v>
      </c>
    </row>
    <row r="12" spans="1:9" ht="46.5" customHeight="1">
      <c r="A12" s="363"/>
      <c r="B12" s="364"/>
      <c r="C12" s="364"/>
      <c r="D12" s="71" t="s">
        <v>167</v>
      </c>
      <c r="E12" s="95" t="s">
        <v>867</v>
      </c>
      <c r="F12" s="71">
        <v>21</v>
      </c>
      <c r="G12" s="71">
        <v>180</v>
      </c>
      <c r="H12" s="73">
        <v>5.5</v>
      </c>
      <c r="I12" s="73">
        <f t="shared" si="0"/>
        <v>990</v>
      </c>
    </row>
    <row r="13" spans="1:9" ht="36.75" customHeight="1">
      <c r="A13" s="363"/>
      <c r="B13" s="364"/>
      <c r="C13" s="364"/>
      <c r="D13" s="71" t="s">
        <v>204</v>
      </c>
      <c r="E13" s="95" t="s">
        <v>868</v>
      </c>
      <c r="F13" s="71">
        <v>1</v>
      </c>
      <c r="G13" s="71">
        <v>212</v>
      </c>
      <c r="H13" s="73">
        <v>5.5</v>
      </c>
      <c r="I13" s="73">
        <f t="shared" si="0"/>
        <v>1166</v>
      </c>
    </row>
    <row r="14" spans="1:9" ht="26.65" customHeight="1">
      <c r="A14" s="357" t="s">
        <v>1065</v>
      </c>
      <c r="B14" s="358"/>
      <c r="C14" s="358"/>
      <c r="D14" s="358"/>
      <c r="E14" s="358"/>
      <c r="F14" s="74">
        <f>SUM(F4:F12)</f>
        <v>75</v>
      </c>
      <c r="G14" s="74">
        <f>SUM(G4:G12)</f>
        <v>2934</v>
      </c>
      <c r="H14" s="74"/>
      <c r="I14" s="75">
        <f>SUM(I4:I13)</f>
        <v>17303</v>
      </c>
    </row>
    <row r="15" spans="1:9">
      <c r="A15" s="70"/>
      <c r="B15" s="70"/>
      <c r="C15" s="70"/>
      <c r="D15" s="70"/>
      <c r="E15" s="70"/>
      <c r="F15" s="70"/>
      <c r="G15" s="70"/>
      <c r="H15" s="70"/>
      <c r="I15" s="70"/>
    </row>
    <row r="16" spans="1:9" ht="26.65" customHeight="1">
      <c r="A16" s="359" t="s">
        <v>1066</v>
      </c>
      <c r="B16" s="360"/>
      <c r="C16" s="360"/>
      <c r="D16" s="360"/>
      <c r="E16" s="360"/>
      <c r="F16" s="76">
        <f>SUM(F4:F12)</f>
        <v>75</v>
      </c>
      <c r="G16" s="76">
        <f>SUM(G4:G12)</f>
        <v>2934</v>
      </c>
      <c r="H16" s="76"/>
      <c r="I16" s="77">
        <f>I14</f>
        <v>17303</v>
      </c>
    </row>
    <row r="17" spans="1:9">
      <c r="A17" s="70"/>
      <c r="B17" s="70"/>
      <c r="C17" s="70"/>
      <c r="D17" s="70"/>
      <c r="E17" s="70"/>
      <c r="F17" s="70"/>
      <c r="G17" s="70"/>
      <c r="H17" s="70"/>
      <c r="I17" s="70"/>
    </row>
    <row r="18" spans="1:9" ht="15">
      <c r="A18" s="70"/>
      <c r="B18" s="70"/>
      <c r="C18" s="70"/>
      <c r="D18" s="70"/>
      <c r="E18" s="70"/>
      <c r="F18" s="361" t="s">
        <v>170</v>
      </c>
      <c r="G18" s="361"/>
      <c r="H18" s="361"/>
      <c r="I18" s="78">
        <f>I14+I16</f>
        <v>34606</v>
      </c>
    </row>
    <row r="19" spans="1:9">
      <c r="A19" s="70"/>
      <c r="B19" s="70"/>
      <c r="C19" s="70"/>
      <c r="D19" s="70"/>
      <c r="E19" s="70"/>
      <c r="F19" s="70"/>
      <c r="G19" s="70"/>
      <c r="H19" s="70"/>
      <c r="I19" s="70"/>
    </row>
    <row r="20" spans="1:9" ht="42" customHeight="1">
      <c r="A20" s="70"/>
      <c r="B20" s="70"/>
      <c r="C20" s="70"/>
      <c r="D20" s="70"/>
      <c r="E20" s="197"/>
      <c r="F20" s="70"/>
      <c r="G20" s="70"/>
      <c r="H20" s="70"/>
      <c r="I20" s="70"/>
    </row>
    <row r="21" spans="1:9">
      <c r="A21" s="70"/>
      <c r="B21" s="70"/>
      <c r="C21" s="70"/>
      <c r="D21" s="70"/>
      <c r="E21" s="438"/>
      <c r="F21" s="438"/>
      <c r="G21" s="438"/>
      <c r="H21" s="438"/>
      <c r="I21" s="438"/>
    </row>
  </sheetData>
  <mergeCells count="17">
    <mergeCell ref="A1:I1"/>
    <mergeCell ref="A14:E14"/>
    <mergeCell ref="A16:E16"/>
    <mergeCell ref="F18:H18"/>
    <mergeCell ref="E21:I21"/>
    <mergeCell ref="F2:F3"/>
    <mergeCell ref="G2:G3"/>
    <mergeCell ref="H2:H3"/>
    <mergeCell ref="I2:I3"/>
    <mergeCell ref="A4:A13"/>
    <mergeCell ref="B4:B13"/>
    <mergeCell ref="C4:C13"/>
    <mergeCell ref="A2:A3"/>
    <mergeCell ref="B2:B3"/>
    <mergeCell ref="C2:C3"/>
    <mergeCell ref="D2:D3"/>
    <mergeCell ref="E2:E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75" zoomScaleNormal="75" workbookViewId="0">
      <selection activeCell="A4" sqref="A4:A11"/>
    </sheetView>
  </sheetViews>
  <sheetFormatPr defaultRowHeight="14.25"/>
  <cols>
    <col min="1" max="4" width="10.5" customWidth="1"/>
    <col min="5" max="5" width="59.25" customWidth="1"/>
    <col min="6" max="8" width="10.5" customWidth="1"/>
    <col min="9" max="9" width="21.25" customWidth="1"/>
    <col min="10" max="1025" width="10.5" customWidth="1"/>
  </cols>
  <sheetData>
    <row r="1" spans="1:9">
      <c r="A1" s="312"/>
      <c r="B1" s="312"/>
      <c r="C1" s="312"/>
      <c r="D1" s="312"/>
      <c r="E1" s="312"/>
      <c r="F1" s="312"/>
      <c r="G1" s="312"/>
      <c r="H1" s="312"/>
      <c r="I1" s="312"/>
    </row>
    <row r="2" spans="1:9" ht="31.9" customHeight="1">
      <c r="A2" s="311" t="s">
        <v>1</v>
      </c>
      <c r="B2" s="311" t="s">
        <v>2</v>
      </c>
      <c r="C2" s="311" t="s">
        <v>3</v>
      </c>
      <c r="D2" s="311" t="s">
        <v>153</v>
      </c>
      <c r="E2" s="311" t="s">
        <v>154</v>
      </c>
      <c r="F2" s="311" t="s">
        <v>155</v>
      </c>
      <c r="G2" s="311" t="s">
        <v>156</v>
      </c>
      <c r="H2" s="311" t="s">
        <v>157</v>
      </c>
      <c r="I2" s="311" t="s">
        <v>158</v>
      </c>
    </row>
    <row r="3" spans="1:9" ht="27.6" customHeight="1">
      <c r="A3" s="311"/>
      <c r="B3" s="311"/>
      <c r="C3" s="311"/>
      <c r="D3" s="311"/>
      <c r="E3" s="311"/>
      <c r="F3" s="311"/>
      <c r="G3" s="311"/>
      <c r="H3" s="311"/>
      <c r="I3" s="311"/>
    </row>
    <row r="4" spans="1:9" ht="74.25" customHeight="1">
      <c r="A4" s="337">
        <v>68</v>
      </c>
      <c r="B4" s="313">
        <v>90</v>
      </c>
      <c r="C4" s="313" t="s">
        <v>869</v>
      </c>
      <c r="D4" s="5" t="s">
        <v>159</v>
      </c>
      <c r="E4" s="5" t="s">
        <v>870</v>
      </c>
      <c r="F4" s="5">
        <v>6</v>
      </c>
      <c r="G4" s="5">
        <v>350</v>
      </c>
      <c r="H4" s="253">
        <v>6</v>
      </c>
      <c r="I4" s="7">
        <f t="shared" ref="I4:I11" si="0">G4*H4</f>
        <v>2100</v>
      </c>
    </row>
    <row r="5" spans="1:9" ht="79.5" customHeight="1">
      <c r="A5" s="337"/>
      <c r="B5" s="313"/>
      <c r="C5" s="313"/>
      <c r="D5" s="5" t="s">
        <v>160</v>
      </c>
      <c r="E5" s="5" t="s">
        <v>871</v>
      </c>
      <c r="F5" s="5">
        <v>8</v>
      </c>
      <c r="G5" s="5">
        <v>380</v>
      </c>
      <c r="H5" s="253">
        <v>6</v>
      </c>
      <c r="I5" s="7">
        <f t="shared" si="0"/>
        <v>2280</v>
      </c>
    </row>
    <row r="6" spans="1:9" ht="57" customHeight="1">
      <c r="A6" s="337"/>
      <c r="B6" s="313"/>
      <c r="C6" s="313"/>
      <c r="D6" s="5" t="s">
        <v>161</v>
      </c>
      <c r="E6" s="5" t="s">
        <v>872</v>
      </c>
      <c r="F6" s="5">
        <v>11</v>
      </c>
      <c r="G6" s="5">
        <v>180</v>
      </c>
      <c r="H6" s="253">
        <v>6</v>
      </c>
      <c r="I6" s="7">
        <f t="shared" si="0"/>
        <v>1080</v>
      </c>
    </row>
    <row r="7" spans="1:9" ht="57.75" customHeight="1">
      <c r="A7" s="337"/>
      <c r="B7" s="313"/>
      <c r="C7" s="313"/>
      <c r="D7" s="5" t="s">
        <v>162</v>
      </c>
      <c r="E7" s="5" t="s">
        <v>873</v>
      </c>
      <c r="F7" s="5">
        <v>10</v>
      </c>
      <c r="G7" s="5">
        <v>270</v>
      </c>
      <c r="H7" s="253">
        <v>6</v>
      </c>
      <c r="I7" s="7">
        <f t="shared" si="0"/>
        <v>1620</v>
      </c>
    </row>
    <row r="8" spans="1:9" ht="95.25" customHeight="1">
      <c r="A8" s="337"/>
      <c r="B8" s="313"/>
      <c r="C8" s="313"/>
      <c r="D8" s="5" t="s">
        <v>163</v>
      </c>
      <c r="E8" s="5" t="s">
        <v>874</v>
      </c>
      <c r="F8" s="5">
        <v>19</v>
      </c>
      <c r="G8" s="5">
        <v>535</v>
      </c>
      <c r="H8" s="253">
        <v>6</v>
      </c>
      <c r="I8" s="7">
        <f t="shared" si="0"/>
        <v>3210</v>
      </c>
    </row>
    <row r="9" spans="1:9" ht="81.599999999999994" customHeight="1">
      <c r="A9" s="337"/>
      <c r="B9" s="313"/>
      <c r="C9" s="313" t="s">
        <v>71</v>
      </c>
      <c r="D9" s="5" t="s">
        <v>159</v>
      </c>
      <c r="E9" s="143" t="s">
        <v>875</v>
      </c>
      <c r="F9" s="5">
        <v>15</v>
      </c>
      <c r="G9" s="5">
        <v>440</v>
      </c>
      <c r="H9" s="7">
        <v>6</v>
      </c>
      <c r="I9" s="7">
        <f t="shared" si="0"/>
        <v>2640</v>
      </c>
    </row>
    <row r="10" spans="1:9" ht="87.2" customHeight="1">
      <c r="A10" s="337"/>
      <c r="B10" s="313"/>
      <c r="C10" s="313"/>
      <c r="D10" s="5" t="s">
        <v>160</v>
      </c>
      <c r="E10" s="144" t="s">
        <v>876</v>
      </c>
      <c r="F10" s="5">
        <v>14</v>
      </c>
      <c r="G10" s="5">
        <v>760</v>
      </c>
      <c r="H10" s="7">
        <v>6</v>
      </c>
      <c r="I10" s="7">
        <f t="shared" si="0"/>
        <v>4560</v>
      </c>
    </row>
    <row r="11" spans="1:9" ht="51">
      <c r="A11" s="337"/>
      <c r="B11" s="313"/>
      <c r="C11" s="313"/>
      <c r="D11" s="5" t="s">
        <v>161</v>
      </c>
      <c r="E11" s="158" t="s">
        <v>877</v>
      </c>
      <c r="F11" s="5">
        <v>15</v>
      </c>
      <c r="G11" s="5">
        <v>450</v>
      </c>
      <c r="H11" s="7">
        <v>6</v>
      </c>
      <c r="I11" s="7">
        <f t="shared" si="0"/>
        <v>2700</v>
      </c>
    </row>
    <row r="12" spans="1:9" ht="15.75" customHeight="1">
      <c r="A12" s="351" t="s">
        <v>1067</v>
      </c>
      <c r="B12" s="308"/>
      <c r="C12" s="308"/>
      <c r="D12" s="308"/>
      <c r="E12" s="308"/>
      <c r="F12" s="9">
        <f>SUM(F4:F11)</f>
        <v>98</v>
      </c>
      <c r="G12" s="9">
        <f>SUM(G4:G11)</f>
        <v>3365</v>
      </c>
      <c r="H12" s="9"/>
      <c r="I12" s="46">
        <f>SUM(I4:I11)</f>
        <v>20190</v>
      </c>
    </row>
    <row r="14" spans="1:9" ht="15.75" customHeight="1">
      <c r="A14" s="352" t="s">
        <v>1068</v>
      </c>
      <c r="B14" s="309"/>
      <c r="C14" s="309"/>
      <c r="D14" s="309"/>
      <c r="E14" s="309"/>
      <c r="F14" s="13">
        <f>F12</f>
        <v>98</v>
      </c>
      <c r="G14" s="13">
        <f>G12</f>
        <v>3365</v>
      </c>
      <c r="H14" s="13"/>
      <c r="I14" s="47">
        <f>I12</f>
        <v>20190</v>
      </c>
    </row>
    <row r="16" spans="1:9" ht="15">
      <c r="F16" s="310" t="s">
        <v>170</v>
      </c>
      <c r="G16" s="310"/>
      <c r="H16" s="310"/>
      <c r="I16" s="15">
        <f>I12+I14</f>
        <v>40380</v>
      </c>
    </row>
  </sheetData>
  <mergeCells count="17">
    <mergeCell ref="A1:I1"/>
    <mergeCell ref="I2:I3"/>
    <mergeCell ref="A4:A11"/>
    <mergeCell ref="B4:B11"/>
    <mergeCell ref="C4:C8"/>
    <mergeCell ref="C9:C11"/>
    <mergeCell ref="A2:A3"/>
    <mergeCell ref="B2:B3"/>
    <mergeCell ref="C2:C3"/>
    <mergeCell ref="D2:D3"/>
    <mergeCell ref="E2:E3"/>
    <mergeCell ref="A12:E12"/>
    <mergeCell ref="A14:E14"/>
    <mergeCell ref="F16:H1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opLeftCell="A13" zoomScale="75" zoomScaleNormal="75" workbookViewId="0">
      <selection activeCell="A4" sqref="A4:XFD20"/>
    </sheetView>
  </sheetViews>
  <sheetFormatPr defaultRowHeight="14.25"/>
  <cols>
    <col min="1" max="4" width="10.5" customWidth="1"/>
    <col min="5" max="5" width="84.125" customWidth="1"/>
    <col min="6" max="7" width="10.5" customWidth="1"/>
    <col min="8" max="8" width="13.875" customWidth="1"/>
    <col min="9" max="9" width="25.75" customWidth="1"/>
    <col min="10" max="1025" width="10.5" customWidth="1"/>
  </cols>
  <sheetData>
    <row r="1" spans="1:9">
      <c r="A1" s="335"/>
      <c r="B1" s="335"/>
      <c r="C1" s="335"/>
      <c r="D1" s="335"/>
      <c r="E1" s="335"/>
      <c r="F1" s="335"/>
      <c r="G1" s="335"/>
      <c r="H1" s="335"/>
      <c r="I1" s="335"/>
    </row>
    <row r="2" spans="1:9">
      <c r="A2" s="335"/>
      <c r="B2" s="335"/>
      <c r="C2" s="335"/>
      <c r="D2" s="335"/>
      <c r="E2" s="335"/>
      <c r="F2" s="335"/>
      <c r="G2" s="335"/>
      <c r="H2" s="335"/>
      <c r="I2" s="335"/>
    </row>
    <row r="3" spans="1:9" ht="15.75">
      <c r="A3" s="335" t="s">
        <v>138</v>
      </c>
      <c r="B3" s="335"/>
      <c r="C3" s="335"/>
      <c r="D3" s="335"/>
      <c r="E3" s="335"/>
      <c r="F3" s="335"/>
      <c r="G3" s="335"/>
      <c r="H3" s="335"/>
      <c r="I3" s="335"/>
    </row>
    <row r="4" spans="1:9" ht="15">
      <c r="A4" s="334"/>
      <c r="B4" s="334"/>
      <c r="C4" s="334"/>
      <c r="D4" s="334"/>
      <c r="E4" s="334"/>
      <c r="F4" s="334"/>
      <c r="G4" s="334"/>
      <c r="H4" s="334"/>
      <c r="I4" s="334"/>
    </row>
    <row r="5" spans="1:9" ht="33" customHeight="1">
      <c r="A5" s="331" t="s">
        <v>1</v>
      </c>
      <c r="B5" s="331" t="s">
        <v>2</v>
      </c>
      <c r="C5" s="331" t="s">
        <v>3</v>
      </c>
      <c r="D5" s="331" t="s">
        <v>153</v>
      </c>
      <c r="E5" s="331" t="s">
        <v>154</v>
      </c>
      <c r="F5" s="331" t="s">
        <v>155</v>
      </c>
      <c r="G5" s="331" t="s">
        <v>156</v>
      </c>
      <c r="H5" s="331" t="s">
        <v>157</v>
      </c>
      <c r="I5" s="331" t="s">
        <v>158</v>
      </c>
    </row>
    <row r="6" spans="1:9" ht="39" customHeight="1">
      <c r="A6" s="331"/>
      <c r="B6" s="331"/>
      <c r="C6" s="331"/>
      <c r="D6" s="331"/>
      <c r="E6" s="331"/>
      <c r="F6" s="331"/>
      <c r="G6" s="331"/>
      <c r="H6" s="331"/>
      <c r="I6" s="331"/>
    </row>
    <row r="7" spans="1:9" ht="50.25" customHeight="1">
      <c r="A7" s="332">
        <v>6</v>
      </c>
      <c r="B7" s="333">
        <v>6</v>
      </c>
      <c r="C7" s="333" t="s">
        <v>14</v>
      </c>
      <c r="D7" s="37" t="s">
        <v>159</v>
      </c>
      <c r="E7" s="38" t="s">
        <v>208</v>
      </c>
      <c r="F7" s="39">
        <v>3</v>
      </c>
      <c r="G7" s="40">
        <v>230</v>
      </c>
      <c r="H7" s="41">
        <v>15.5</v>
      </c>
      <c r="I7" s="41">
        <f t="shared" ref="I7:I18" si="0">G7*H7</f>
        <v>3565</v>
      </c>
    </row>
    <row r="8" spans="1:9" ht="45.75" customHeight="1">
      <c r="A8" s="332"/>
      <c r="B8" s="333"/>
      <c r="C8" s="333"/>
      <c r="D8" s="37" t="s">
        <v>160</v>
      </c>
      <c r="E8" s="38" t="s">
        <v>209</v>
      </c>
      <c r="F8" s="39">
        <v>14</v>
      </c>
      <c r="G8" s="40">
        <v>230</v>
      </c>
      <c r="H8" s="41">
        <v>15.5</v>
      </c>
      <c r="I8" s="41">
        <f t="shared" si="0"/>
        <v>3565</v>
      </c>
    </row>
    <row r="9" spans="1:9" ht="55.5" customHeight="1">
      <c r="A9" s="332"/>
      <c r="B9" s="333"/>
      <c r="C9" s="333"/>
      <c r="D9" s="37" t="s">
        <v>161</v>
      </c>
      <c r="E9" s="38" t="s">
        <v>210</v>
      </c>
      <c r="F9" s="39">
        <v>9</v>
      </c>
      <c r="G9" s="40">
        <v>230</v>
      </c>
      <c r="H9" s="41">
        <v>15.5</v>
      </c>
      <c r="I9" s="41">
        <f t="shared" si="0"/>
        <v>3565</v>
      </c>
    </row>
    <row r="10" spans="1:9" ht="46.5" customHeight="1">
      <c r="A10" s="332"/>
      <c r="B10" s="333"/>
      <c r="C10" s="333"/>
      <c r="D10" s="37" t="s">
        <v>162</v>
      </c>
      <c r="E10" s="38" t="s">
        <v>211</v>
      </c>
      <c r="F10" s="39">
        <v>10</v>
      </c>
      <c r="G10" s="40">
        <v>240</v>
      </c>
      <c r="H10" s="41">
        <v>15.5</v>
      </c>
      <c r="I10" s="41">
        <f t="shared" si="0"/>
        <v>3720</v>
      </c>
    </row>
    <row r="11" spans="1:9" ht="46.5" customHeight="1">
      <c r="A11" s="332"/>
      <c r="B11" s="333"/>
      <c r="C11" s="333"/>
      <c r="D11" s="37" t="s">
        <v>163</v>
      </c>
      <c r="E11" s="38" t="s">
        <v>212</v>
      </c>
      <c r="F11" s="39">
        <v>5</v>
      </c>
      <c r="G11" s="40">
        <v>200</v>
      </c>
      <c r="H11" s="41">
        <v>15.5</v>
      </c>
      <c r="I11" s="41">
        <f t="shared" si="0"/>
        <v>3100</v>
      </c>
    </row>
    <row r="12" spans="1:9" ht="53.25" customHeight="1">
      <c r="A12" s="332"/>
      <c r="B12" s="333"/>
      <c r="C12" s="333"/>
      <c r="D12" s="37" t="s">
        <v>164</v>
      </c>
      <c r="E12" s="38" t="s">
        <v>213</v>
      </c>
      <c r="F12" s="39">
        <v>5</v>
      </c>
      <c r="G12" s="40">
        <v>230</v>
      </c>
      <c r="H12" s="41">
        <v>15.5</v>
      </c>
      <c r="I12" s="41">
        <f t="shared" si="0"/>
        <v>3565</v>
      </c>
    </row>
    <row r="13" spans="1:9" ht="48" customHeight="1">
      <c r="A13" s="332"/>
      <c r="B13" s="333"/>
      <c r="C13" s="333"/>
      <c r="D13" s="37" t="s">
        <v>165</v>
      </c>
      <c r="E13" s="38" t="s">
        <v>214</v>
      </c>
      <c r="F13" s="39">
        <v>6</v>
      </c>
      <c r="G13" s="40">
        <v>230</v>
      </c>
      <c r="H13" s="41">
        <v>15.5</v>
      </c>
      <c r="I13" s="41">
        <f t="shared" si="0"/>
        <v>3565</v>
      </c>
    </row>
    <row r="14" spans="1:9" ht="84.75" customHeight="1">
      <c r="A14" s="332"/>
      <c r="B14" s="333"/>
      <c r="C14" s="333"/>
      <c r="D14" s="37" t="s">
        <v>166</v>
      </c>
      <c r="E14" s="38" t="s">
        <v>215</v>
      </c>
      <c r="F14" s="39">
        <v>90</v>
      </c>
      <c r="G14" s="40">
        <v>250</v>
      </c>
      <c r="H14" s="41">
        <v>15.5</v>
      </c>
      <c r="I14" s="41">
        <f t="shared" si="0"/>
        <v>3875</v>
      </c>
    </row>
    <row r="15" spans="1:9" ht="43.5" customHeight="1">
      <c r="A15" s="332"/>
      <c r="B15" s="333"/>
      <c r="C15" s="333"/>
      <c r="D15" s="37" t="s">
        <v>167</v>
      </c>
      <c r="E15" s="38" t="s">
        <v>216</v>
      </c>
      <c r="F15" s="39">
        <v>19</v>
      </c>
      <c r="G15" s="40">
        <v>250</v>
      </c>
      <c r="H15" s="41">
        <v>15.5</v>
      </c>
      <c r="I15" s="41">
        <f t="shared" si="0"/>
        <v>3875</v>
      </c>
    </row>
    <row r="16" spans="1:9" ht="89.25" customHeight="1">
      <c r="A16" s="332"/>
      <c r="B16" s="333"/>
      <c r="C16" s="333"/>
      <c r="D16" s="37" t="s">
        <v>204</v>
      </c>
      <c r="E16" s="38" t="s">
        <v>217</v>
      </c>
      <c r="F16" s="39">
        <v>23</v>
      </c>
      <c r="G16" s="40">
        <v>250</v>
      </c>
      <c r="H16" s="41">
        <v>15.5</v>
      </c>
      <c r="I16" s="41">
        <f t="shared" si="0"/>
        <v>3875</v>
      </c>
    </row>
    <row r="17" spans="1:9" ht="62.25" customHeight="1">
      <c r="A17" s="332"/>
      <c r="B17" s="333"/>
      <c r="C17" s="333"/>
      <c r="D17" s="37" t="s">
        <v>218</v>
      </c>
      <c r="E17" s="38" t="s">
        <v>219</v>
      </c>
      <c r="F17" s="39">
        <v>9</v>
      </c>
      <c r="G17" s="40">
        <v>250</v>
      </c>
      <c r="H17" s="41">
        <v>15.5</v>
      </c>
      <c r="I17" s="41">
        <f t="shared" si="0"/>
        <v>3875</v>
      </c>
    </row>
    <row r="18" spans="1:9" ht="16.899999999999999" customHeight="1">
      <c r="A18" s="328" t="s">
        <v>953</v>
      </c>
      <c r="B18" s="328"/>
      <c r="C18" s="328"/>
      <c r="D18" s="328"/>
      <c r="E18" s="328"/>
      <c r="F18" s="42">
        <f>SUM(F7:F17)</f>
        <v>193</v>
      </c>
      <c r="G18" s="42">
        <f>SUM(G7:G17)</f>
        <v>2590</v>
      </c>
      <c r="H18" s="41">
        <v>15.5</v>
      </c>
      <c r="I18" s="41">
        <f t="shared" si="0"/>
        <v>40145</v>
      </c>
    </row>
    <row r="19" spans="1:9" ht="15">
      <c r="A19" s="43"/>
      <c r="B19" s="43"/>
      <c r="C19" s="43"/>
      <c r="D19" s="43"/>
      <c r="E19" s="43"/>
      <c r="F19" s="43"/>
      <c r="G19" s="43"/>
      <c r="H19" s="41"/>
      <c r="I19" s="41"/>
    </row>
    <row r="20" spans="1:9" ht="16.899999999999999" customHeight="1">
      <c r="A20" s="329" t="s">
        <v>954</v>
      </c>
      <c r="B20" s="329"/>
      <c r="C20" s="329"/>
      <c r="D20" s="329"/>
      <c r="E20" s="329"/>
      <c r="F20" s="44">
        <f>SUM(F7:F17)</f>
        <v>193</v>
      </c>
      <c r="G20" s="44">
        <f>SUM(G7:G17)</f>
        <v>2590</v>
      </c>
      <c r="H20" s="41">
        <v>15.5</v>
      </c>
      <c r="I20" s="41">
        <f>G20*H20</f>
        <v>40145</v>
      </c>
    </row>
    <row r="21" spans="1:9" ht="15">
      <c r="A21" s="43"/>
      <c r="B21" s="43"/>
      <c r="C21" s="43"/>
      <c r="D21" s="43"/>
      <c r="E21" s="43"/>
      <c r="F21" s="43"/>
      <c r="G21" s="43"/>
      <c r="H21" s="43"/>
      <c r="I21" s="43"/>
    </row>
    <row r="22" spans="1:9" ht="15.75">
      <c r="A22" s="43"/>
      <c r="B22" s="43"/>
      <c r="C22" s="43"/>
      <c r="D22" s="43"/>
      <c r="E22" s="330" t="s">
        <v>170</v>
      </c>
      <c r="F22" s="330"/>
      <c r="G22" s="330"/>
      <c r="H22" s="330"/>
      <c r="I22" s="45">
        <f>I18+I20</f>
        <v>80290</v>
      </c>
    </row>
  </sheetData>
  <mergeCells count="18">
    <mergeCell ref="A4:I4"/>
    <mergeCell ref="A1:I2"/>
    <mergeCell ref="A3:I3"/>
    <mergeCell ref="I5:I6"/>
    <mergeCell ref="A7:A17"/>
    <mergeCell ref="B7:B17"/>
    <mergeCell ref="C7:C17"/>
    <mergeCell ref="A5:A6"/>
    <mergeCell ref="B5:B6"/>
    <mergeCell ref="C5:C6"/>
    <mergeCell ref="D5:D6"/>
    <mergeCell ref="E5:E6"/>
    <mergeCell ref="A18:E18"/>
    <mergeCell ref="A20:E20"/>
    <mergeCell ref="E22:H22"/>
    <mergeCell ref="F5:F6"/>
    <mergeCell ref="G5:G6"/>
    <mergeCell ref="H5:H6"/>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17" zoomScale="75" zoomScaleNormal="75" workbookViewId="0">
      <selection activeCell="A24" sqref="A24:A28"/>
    </sheetView>
  </sheetViews>
  <sheetFormatPr defaultRowHeight="14.25"/>
  <cols>
    <col min="1" max="4" width="10.5" customWidth="1"/>
    <col min="5" max="5" width="118" customWidth="1"/>
    <col min="6" max="8" width="10.5" customWidth="1"/>
    <col min="9" max="9" width="17" customWidth="1"/>
    <col min="10" max="1024" width="10.5" customWidth="1"/>
  </cols>
  <sheetData>
    <row r="1" spans="1:9">
      <c r="A1" s="375"/>
      <c r="B1" s="375"/>
      <c r="C1" s="375"/>
      <c r="D1" s="375"/>
      <c r="E1" s="375"/>
      <c r="F1" s="375"/>
      <c r="G1" s="375"/>
      <c r="H1" s="375"/>
      <c r="I1" s="375"/>
    </row>
    <row r="2" spans="1:9">
      <c r="A2" s="375"/>
      <c r="B2" s="375"/>
      <c r="C2" s="375"/>
      <c r="D2" s="375"/>
      <c r="E2" s="375"/>
      <c r="F2" s="375"/>
      <c r="G2" s="375"/>
      <c r="H2" s="375"/>
      <c r="I2" s="375"/>
    </row>
    <row r="3" spans="1:9">
      <c r="A3" s="376" t="s">
        <v>138</v>
      </c>
      <c r="B3" s="376"/>
      <c r="C3" s="376"/>
      <c r="D3" s="376"/>
      <c r="E3" s="376"/>
      <c r="F3" s="376"/>
      <c r="G3" s="376"/>
      <c r="H3" s="376"/>
      <c r="I3" s="376"/>
    </row>
    <row r="4" spans="1:9">
      <c r="A4" s="376" t="s">
        <v>139</v>
      </c>
      <c r="B4" s="376"/>
      <c r="C4" s="376"/>
      <c r="D4" s="376"/>
      <c r="E4" s="376"/>
      <c r="F4" s="376"/>
      <c r="G4" s="376"/>
      <c r="H4" s="376"/>
      <c r="I4" s="376"/>
    </row>
    <row r="5" spans="1:9" ht="15.75">
      <c r="A5" s="375"/>
      <c r="B5" s="375"/>
      <c r="C5" s="375"/>
      <c r="D5" s="375"/>
      <c r="E5" s="375"/>
      <c r="F5" s="375"/>
      <c r="G5" s="375"/>
      <c r="H5" s="375"/>
      <c r="I5" s="375"/>
    </row>
    <row r="6" spans="1:9" ht="17.25" customHeight="1">
      <c r="A6" s="377" t="s">
        <v>140</v>
      </c>
      <c r="B6" s="377"/>
      <c r="C6" s="377"/>
      <c r="D6" s="377"/>
      <c r="E6" s="377"/>
      <c r="F6" s="377"/>
      <c r="G6" s="377"/>
      <c r="H6" s="377"/>
      <c r="I6" s="377"/>
    </row>
    <row r="7" spans="1:9" ht="18">
      <c r="A7" s="372"/>
      <c r="B7" s="372"/>
      <c r="C7" s="372"/>
      <c r="D7" s="372"/>
      <c r="E7" s="372"/>
      <c r="F7" s="372"/>
      <c r="G7" s="372"/>
      <c r="H7" s="372"/>
      <c r="I7" s="372"/>
    </row>
    <row r="8" spans="1:9" ht="30.75" customHeight="1">
      <c r="A8" s="373" t="s">
        <v>354</v>
      </c>
      <c r="B8" s="373"/>
      <c r="C8" s="373"/>
      <c r="D8" s="373"/>
      <c r="E8" s="373"/>
      <c r="F8" s="373"/>
      <c r="G8" s="373"/>
      <c r="H8" s="373"/>
      <c r="I8" s="373"/>
    </row>
    <row r="9" spans="1:9">
      <c r="A9" s="374"/>
      <c r="B9" s="374"/>
      <c r="C9" s="374"/>
      <c r="D9" s="374"/>
      <c r="E9" s="374"/>
      <c r="F9" s="374"/>
      <c r="G9" s="374"/>
      <c r="H9" s="374"/>
      <c r="I9" s="374"/>
    </row>
    <row r="10" spans="1:9" ht="15.2" customHeight="1">
      <c r="A10" s="370" t="s">
        <v>142</v>
      </c>
      <c r="B10" s="370"/>
      <c r="C10" s="370"/>
      <c r="D10" s="370"/>
      <c r="E10" s="370"/>
      <c r="F10" s="370"/>
      <c r="G10" s="370"/>
      <c r="H10" s="370"/>
      <c r="I10" s="370"/>
    </row>
    <row r="11" spans="1:9" ht="15.2" customHeight="1">
      <c r="A11" s="370" t="s">
        <v>143</v>
      </c>
      <c r="B11" s="370"/>
      <c r="C11" s="370"/>
      <c r="D11" s="370"/>
      <c r="E11" s="370"/>
      <c r="F11" s="370"/>
      <c r="G11" s="370"/>
      <c r="H11" s="370"/>
      <c r="I11" s="370"/>
    </row>
    <row r="12" spans="1:9" ht="15.2" customHeight="1">
      <c r="A12" s="370" t="s">
        <v>144</v>
      </c>
      <c r="B12" s="370"/>
      <c r="C12" s="370"/>
      <c r="D12" s="370"/>
      <c r="E12" s="370"/>
      <c r="F12" s="370"/>
      <c r="G12" s="370"/>
      <c r="H12" s="370"/>
      <c r="I12" s="370"/>
    </row>
    <row r="13" spans="1:9" ht="15.2" customHeight="1">
      <c r="A13" s="371" t="s">
        <v>145</v>
      </c>
      <c r="B13" s="371"/>
      <c r="C13" s="371"/>
      <c r="D13" s="371"/>
      <c r="E13" s="371"/>
      <c r="F13" s="371"/>
      <c r="G13" s="371"/>
      <c r="H13" s="371"/>
      <c r="I13" s="371"/>
    </row>
    <row r="14" spans="1:9" ht="15.2" customHeight="1">
      <c r="A14" s="370" t="s">
        <v>146</v>
      </c>
      <c r="B14" s="370"/>
      <c r="C14" s="370"/>
      <c r="D14" s="370"/>
      <c r="E14" s="370"/>
      <c r="F14" s="370"/>
      <c r="G14" s="370"/>
      <c r="H14" s="370"/>
      <c r="I14" s="370"/>
    </row>
    <row r="15" spans="1:9" ht="15.2" customHeight="1">
      <c r="A15" s="370" t="s">
        <v>147</v>
      </c>
      <c r="B15" s="370"/>
      <c r="C15" s="370"/>
      <c r="D15" s="370"/>
      <c r="E15" s="370"/>
      <c r="F15" s="370"/>
      <c r="G15" s="370"/>
      <c r="H15" s="370"/>
      <c r="I15" s="370"/>
    </row>
    <row r="16" spans="1:9" ht="15.2" customHeight="1">
      <c r="A16" s="370" t="s">
        <v>148</v>
      </c>
      <c r="B16" s="370"/>
      <c r="C16" s="370"/>
      <c r="D16" s="370"/>
      <c r="E16" s="370"/>
      <c r="F16" s="370"/>
      <c r="G16" s="370"/>
      <c r="H16" s="370"/>
      <c r="I16" s="370"/>
    </row>
    <row r="17" spans="1:9" ht="15.2" customHeight="1">
      <c r="A17" s="370" t="s">
        <v>149</v>
      </c>
      <c r="B17" s="370"/>
      <c r="C17" s="370"/>
      <c r="D17" s="370"/>
      <c r="E17" s="370"/>
      <c r="F17" s="370"/>
      <c r="G17" s="370"/>
      <c r="H17" s="370"/>
      <c r="I17" s="370"/>
    </row>
    <row r="18" spans="1:9" ht="15.2" customHeight="1">
      <c r="A18" s="370" t="s">
        <v>150</v>
      </c>
      <c r="B18" s="370"/>
      <c r="C18" s="370"/>
      <c r="D18" s="370"/>
      <c r="E18" s="370"/>
      <c r="F18" s="370"/>
      <c r="G18" s="370"/>
      <c r="H18" s="370"/>
      <c r="I18" s="370"/>
    </row>
    <row r="19" spans="1:9" ht="15.2" customHeight="1">
      <c r="A19" s="370" t="s">
        <v>151</v>
      </c>
      <c r="B19" s="370"/>
      <c r="C19" s="370"/>
      <c r="D19" s="370"/>
      <c r="E19" s="370"/>
      <c r="F19" s="370"/>
      <c r="G19" s="370"/>
      <c r="H19" s="370"/>
      <c r="I19" s="370"/>
    </row>
    <row r="20" spans="1:9" ht="15.2" customHeight="1">
      <c r="A20" s="370" t="s">
        <v>152</v>
      </c>
      <c r="B20" s="370"/>
      <c r="C20" s="370"/>
      <c r="D20" s="370"/>
      <c r="E20" s="370"/>
      <c r="F20" s="370"/>
      <c r="G20" s="370"/>
      <c r="H20" s="370"/>
      <c r="I20" s="370"/>
    </row>
    <row r="21" spans="1:9">
      <c r="A21" s="312"/>
      <c r="B21" s="312"/>
      <c r="C21" s="312"/>
      <c r="D21" s="312"/>
      <c r="E21" s="312"/>
      <c r="F21" s="312"/>
      <c r="G21" s="312"/>
      <c r="H21" s="312"/>
      <c r="I21" s="312"/>
    </row>
    <row r="22" spans="1:9" ht="28.15" customHeight="1">
      <c r="A22" s="311" t="s">
        <v>1</v>
      </c>
      <c r="B22" s="311" t="s">
        <v>2</v>
      </c>
      <c r="C22" s="311" t="s">
        <v>3</v>
      </c>
      <c r="D22" s="311" t="s">
        <v>153</v>
      </c>
      <c r="E22" s="311" t="s">
        <v>154</v>
      </c>
      <c r="F22" s="311" t="s">
        <v>155</v>
      </c>
      <c r="G22" s="311" t="s">
        <v>156</v>
      </c>
      <c r="H22" s="311" t="s">
        <v>157</v>
      </c>
      <c r="I22" s="311" t="s">
        <v>158</v>
      </c>
    </row>
    <row r="23" spans="1:9" ht="30.6" customHeight="1">
      <c r="A23" s="311"/>
      <c r="B23" s="311"/>
      <c r="C23" s="311"/>
      <c r="D23" s="311"/>
      <c r="E23" s="311"/>
      <c r="F23" s="311"/>
      <c r="G23" s="311"/>
      <c r="H23" s="311"/>
      <c r="I23" s="311"/>
    </row>
    <row r="24" spans="1:9" ht="93" customHeight="1">
      <c r="A24" s="337">
        <v>69</v>
      </c>
      <c r="B24" s="313">
        <v>91</v>
      </c>
      <c r="C24" s="313" t="s">
        <v>132</v>
      </c>
      <c r="D24" s="5" t="s">
        <v>159</v>
      </c>
      <c r="E24" s="145" t="s">
        <v>878</v>
      </c>
      <c r="F24" s="5">
        <v>38</v>
      </c>
      <c r="G24" s="5">
        <v>56</v>
      </c>
      <c r="H24" s="7">
        <v>16.25</v>
      </c>
      <c r="I24" s="7">
        <f>G24*H24</f>
        <v>910</v>
      </c>
    </row>
    <row r="25" spans="1:9" ht="60" customHeight="1">
      <c r="A25" s="337"/>
      <c r="B25" s="313"/>
      <c r="C25" s="313"/>
      <c r="D25" s="5" t="s">
        <v>160</v>
      </c>
      <c r="E25" s="4" t="s">
        <v>879</v>
      </c>
      <c r="F25" s="5">
        <v>15</v>
      </c>
      <c r="G25" s="5">
        <v>152</v>
      </c>
      <c r="H25" s="7">
        <v>16.32</v>
      </c>
      <c r="I25" s="7">
        <v>2480</v>
      </c>
    </row>
    <row r="26" spans="1:9" ht="78" customHeight="1">
      <c r="A26" s="337"/>
      <c r="B26" s="313"/>
      <c r="C26" s="313"/>
      <c r="D26" s="5" t="s">
        <v>161</v>
      </c>
      <c r="E26" s="145" t="s">
        <v>880</v>
      </c>
      <c r="F26" s="5">
        <v>29</v>
      </c>
      <c r="G26" s="5">
        <v>282</v>
      </c>
      <c r="H26" s="7">
        <v>15.78</v>
      </c>
      <c r="I26" s="7">
        <v>4450</v>
      </c>
    </row>
    <row r="27" spans="1:9" ht="78" customHeight="1">
      <c r="A27" s="337"/>
      <c r="B27" s="313"/>
      <c r="C27" s="313"/>
      <c r="D27" s="5" t="s">
        <v>162</v>
      </c>
      <c r="E27" s="145" t="s">
        <v>881</v>
      </c>
      <c r="F27" s="5">
        <v>27</v>
      </c>
      <c r="G27" s="5">
        <v>352</v>
      </c>
      <c r="H27" s="7">
        <v>16.989999999999998</v>
      </c>
      <c r="I27" s="7">
        <v>5980</v>
      </c>
    </row>
    <row r="28" spans="1:9" ht="96.75" customHeight="1">
      <c r="A28" s="337"/>
      <c r="B28" s="313"/>
      <c r="C28" s="313"/>
      <c r="D28" s="5" t="s">
        <v>163</v>
      </c>
      <c r="E28" s="145" t="s">
        <v>882</v>
      </c>
      <c r="F28" s="5">
        <v>28</v>
      </c>
      <c r="G28" s="5">
        <v>400</v>
      </c>
      <c r="H28" s="7">
        <v>13.4</v>
      </c>
      <c r="I28" s="7">
        <v>5360</v>
      </c>
    </row>
    <row r="29" spans="1:9" ht="26.65" customHeight="1">
      <c r="A29" s="351" t="s">
        <v>1069</v>
      </c>
      <c r="B29" s="308"/>
      <c r="C29" s="308"/>
      <c r="D29" s="308"/>
      <c r="E29" s="308"/>
      <c r="F29" s="9">
        <f>SUM(F24:F28)</f>
        <v>137</v>
      </c>
      <c r="G29" s="9">
        <f>SUM(G24:G28)</f>
        <v>1242</v>
      </c>
      <c r="H29" s="9"/>
      <c r="I29" s="46">
        <f>SUM(I24:I28)</f>
        <v>19180</v>
      </c>
    </row>
    <row r="31" spans="1:9" ht="26.65" customHeight="1">
      <c r="A31" s="352" t="s">
        <v>1070</v>
      </c>
      <c r="B31" s="309"/>
      <c r="C31" s="309"/>
      <c r="D31" s="309"/>
      <c r="E31" s="309"/>
      <c r="F31" s="13">
        <f>SUM(F24:F28)</f>
        <v>137</v>
      </c>
      <c r="G31" s="13">
        <f>SUM(G24:G28)</f>
        <v>1242</v>
      </c>
      <c r="H31" s="13"/>
      <c r="I31" s="47">
        <f>I29</f>
        <v>19180</v>
      </c>
    </row>
    <row r="33" spans="6:9" ht="15">
      <c r="F33" s="310" t="s">
        <v>170</v>
      </c>
      <c r="G33" s="310"/>
      <c r="H33" s="310"/>
      <c r="I33" s="15">
        <f>I29+I31</f>
        <v>38360</v>
      </c>
    </row>
  </sheetData>
  <mergeCells count="35">
    <mergeCell ref="A1:I2"/>
    <mergeCell ref="A3:I3"/>
    <mergeCell ref="A4:I4"/>
    <mergeCell ref="A5:I5"/>
    <mergeCell ref="A6:I6"/>
    <mergeCell ref="A7:I7"/>
    <mergeCell ref="A8:I8"/>
    <mergeCell ref="A9:I9"/>
    <mergeCell ref="A10:I10"/>
    <mergeCell ref="A11:I11"/>
    <mergeCell ref="A12:I12"/>
    <mergeCell ref="A13:I13"/>
    <mergeCell ref="A14:I14"/>
    <mergeCell ref="A15:I15"/>
    <mergeCell ref="A16:I16"/>
    <mergeCell ref="A17:I17"/>
    <mergeCell ref="A18:I18"/>
    <mergeCell ref="A19:I19"/>
    <mergeCell ref="A20:I20"/>
    <mergeCell ref="A21:I21"/>
    <mergeCell ref="I22:I23"/>
    <mergeCell ref="A24:A28"/>
    <mergeCell ref="B24:B28"/>
    <mergeCell ref="C24:C28"/>
    <mergeCell ref="A22:A23"/>
    <mergeCell ref="B22:B23"/>
    <mergeCell ref="C22:C23"/>
    <mergeCell ref="D22:D23"/>
    <mergeCell ref="E22:E23"/>
    <mergeCell ref="A29:E29"/>
    <mergeCell ref="A31:E31"/>
    <mergeCell ref="F33:H33"/>
    <mergeCell ref="F22:F23"/>
    <mergeCell ref="G22:G23"/>
    <mergeCell ref="H22:H2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75" zoomScaleNormal="75" workbookViewId="0">
      <selection activeCell="J1" sqref="A1:XFD20"/>
    </sheetView>
  </sheetViews>
  <sheetFormatPr defaultRowHeight="14.25"/>
  <cols>
    <col min="1" max="4" width="10.5" customWidth="1"/>
    <col min="5" max="5" width="102.75" customWidth="1"/>
    <col min="6" max="8" width="10.5" customWidth="1"/>
    <col min="9" max="9" width="15.5" customWidth="1"/>
    <col min="10" max="1025" width="10.5" customWidth="1"/>
  </cols>
  <sheetData>
    <row r="1" spans="1:9">
      <c r="A1" s="365"/>
      <c r="B1" s="365"/>
      <c r="C1" s="365"/>
      <c r="D1" s="365"/>
      <c r="E1" s="365"/>
      <c r="F1" s="365"/>
      <c r="G1" s="365"/>
      <c r="H1" s="365"/>
      <c r="I1" s="365"/>
    </row>
    <row r="2" spans="1:9" ht="27.4" customHeight="1">
      <c r="A2" s="362" t="s">
        <v>1</v>
      </c>
      <c r="B2" s="362" t="s">
        <v>2</v>
      </c>
      <c r="C2" s="362" t="s">
        <v>3</v>
      </c>
      <c r="D2" s="362" t="s">
        <v>153</v>
      </c>
      <c r="E2" s="362" t="s">
        <v>154</v>
      </c>
      <c r="F2" s="362" t="s">
        <v>155</v>
      </c>
      <c r="G2" s="362" t="s">
        <v>156</v>
      </c>
      <c r="H2" s="362" t="s">
        <v>157</v>
      </c>
      <c r="I2" s="362" t="s">
        <v>158</v>
      </c>
    </row>
    <row r="3" spans="1:9" ht="28.15" customHeight="1">
      <c r="A3" s="362"/>
      <c r="B3" s="362"/>
      <c r="C3" s="362"/>
      <c r="D3" s="362"/>
      <c r="E3" s="362"/>
      <c r="F3" s="362"/>
      <c r="G3" s="362"/>
      <c r="H3" s="362"/>
      <c r="I3" s="362"/>
    </row>
    <row r="4" spans="1:9" ht="42.75" customHeight="1">
      <c r="A4" s="363">
        <v>70</v>
      </c>
      <c r="B4" s="364">
        <v>94</v>
      </c>
      <c r="C4" s="364" t="s">
        <v>12</v>
      </c>
      <c r="D4" s="71" t="s">
        <v>159</v>
      </c>
      <c r="E4" s="198" t="s">
        <v>883</v>
      </c>
      <c r="F4" s="71">
        <v>9</v>
      </c>
      <c r="G4" s="71">
        <v>518</v>
      </c>
      <c r="H4" s="73">
        <v>9.98</v>
      </c>
      <c r="I4" s="73">
        <f t="shared" ref="I4:I10" si="0">G4*H4</f>
        <v>5169.6400000000003</v>
      </c>
    </row>
    <row r="5" spans="1:9" ht="42" customHeight="1">
      <c r="A5" s="363"/>
      <c r="B5" s="364"/>
      <c r="C5" s="364"/>
      <c r="D5" s="71" t="s">
        <v>160</v>
      </c>
      <c r="E5" s="198" t="s">
        <v>884</v>
      </c>
      <c r="F5" s="71">
        <v>21</v>
      </c>
      <c r="G5" s="71">
        <v>532</v>
      </c>
      <c r="H5" s="73">
        <v>9.98</v>
      </c>
      <c r="I5" s="73">
        <f t="shared" si="0"/>
        <v>5309.3600000000006</v>
      </c>
    </row>
    <row r="6" spans="1:9" ht="41.25" customHeight="1">
      <c r="A6" s="363"/>
      <c r="B6" s="364"/>
      <c r="C6" s="364"/>
      <c r="D6" s="71" t="s">
        <v>161</v>
      </c>
      <c r="E6" s="198" t="s">
        <v>885</v>
      </c>
      <c r="F6" s="71">
        <v>7</v>
      </c>
      <c r="G6" s="71">
        <v>920</v>
      </c>
      <c r="H6" s="73">
        <v>9.98</v>
      </c>
      <c r="I6" s="73">
        <f t="shared" si="0"/>
        <v>9181.6</v>
      </c>
    </row>
    <row r="7" spans="1:9" ht="42.75" customHeight="1">
      <c r="A7" s="363"/>
      <c r="B7" s="364"/>
      <c r="C7" s="364"/>
      <c r="D7" s="71" t="s">
        <v>162</v>
      </c>
      <c r="E7" s="198" t="s">
        <v>886</v>
      </c>
      <c r="F7" s="71">
        <v>10</v>
      </c>
      <c r="G7" s="71">
        <v>946</v>
      </c>
      <c r="H7" s="73">
        <v>9.98</v>
      </c>
      <c r="I7" s="73">
        <f t="shared" si="0"/>
        <v>9441.08</v>
      </c>
    </row>
    <row r="8" spans="1:9" ht="39" customHeight="1">
      <c r="A8" s="363"/>
      <c r="B8" s="364"/>
      <c r="C8" s="364"/>
      <c r="D8" s="71" t="s">
        <v>163</v>
      </c>
      <c r="E8" s="198" t="s">
        <v>887</v>
      </c>
      <c r="F8" s="71">
        <v>13</v>
      </c>
      <c r="G8" s="71">
        <v>1356</v>
      </c>
      <c r="H8" s="73">
        <v>9.98</v>
      </c>
      <c r="I8" s="73">
        <f t="shared" si="0"/>
        <v>13532.880000000001</v>
      </c>
    </row>
    <row r="9" spans="1:9" ht="44.25" customHeight="1">
      <c r="A9" s="363"/>
      <c r="B9" s="364"/>
      <c r="C9" s="364"/>
      <c r="D9" s="71" t="s">
        <v>164</v>
      </c>
      <c r="E9" s="198" t="s">
        <v>888</v>
      </c>
      <c r="F9" s="71">
        <v>18</v>
      </c>
      <c r="G9" s="71">
        <v>1286</v>
      </c>
      <c r="H9" s="73">
        <v>9.98</v>
      </c>
      <c r="I9" s="73">
        <f t="shared" si="0"/>
        <v>12834.28</v>
      </c>
    </row>
    <row r="10" spans="1:9" ht="37.5" customHeight="1">
      <c r="A10" s="363"/>
      <c r="B10" s="364"/>
      <c r="C10" s="364"/>
      <c r="D10" s="71" t="s">
        <v>165</v>
      </c>
      <c r="E10" s="198" t="s">
        <v>889</v>
      </c>
      <c r="F10" s="71">
        <v>11</v>
      </c>
      <c r="G10" s="71">
        <v>1610</v>
      </c>
      <c r="H10" s="73">
        <v>9.98</v>
      </c>
      <c r="I10" s="73">
        <f t="shared" si="0"/>
        <v>16067.800000000001</v>
      </c>
    </row>
    <row r="11" spans="1:9" ht="16.149999999999999" customHeight="1">
      <c r="A11" s="357" t="s">
        <v>1071</v>
      </c>
      <c r="B11" s="358"/>
      <c r="C11" s="358"/>
      <c r="D11" s="358"/>
      <c r="E11" s="358"/>
      <c r="F11" s="74">
        <f>SUM(F4:F10)</f>
        <v>89</v>
      </c>
      <c r="G11" s="74">
        <f>SUM(G4:G10)</f>
        <v>7168</v>
      </c>
      <c r="H11" s="74"/>
      <c r="I11" s="75">
        <f>SUM(I4:I10)</f>
        <v>71536.639999999999</v>
      </c>
    </row>
    <row r="12" spans="1:9">
      <c r="A12" s="70"/>
      <c r="B12" s="70"/>
      <c r="C12" s="70"/>
      <c r="D12" s="70"/>
      <c r="E12" s="70"/>
      <c r="F12" s="70"/>
      <c r="G12" s="70"/>
      <c r="H12" s="70"/>
      <c r="I12" s="70"/>
    </row>
    <row r="13" spans="1:9" ht="16.149999999999999" customHeight="1">
      <c r="A13" s="359" t="s">
        <v>1072</v>
      </c>
      <c r="B13" s="360"/>
      <c r="C13" s="360"/>
      <c r="D13" s="360"/>
      <c r="E13" s="360"/>
      <c r="F13" s="76">
        <f>SUM(F4:F10)</f>
        <v>89</v>
      </c>
      <c r="G13" s="76">
        <f>SUM(G4:G10)</f>
        <v>7168</v>
      </c>
      <c r="H13" s="76"/>
      <c r="I13" s="77">
        <f>I11</f>
        <v>71536.639999999999</v>
      </c>
    </row>
    <row r="14" spans="1:9">
      <c r="A14" s="70"/>
      <c r="B14" s="70"/>
      <c r="C14" s="70"/>
      <c r="D14" s="70"/>
      <c r="E14" s="70"/>
      <c r="F14" s="70"/>
      <c r="G14" s="70"/>
      <c r="H14" s="70"/>
      <c r="I14" s="70"/>
    </row>
    <row r="15" spans="1:9" ht="15">
      <c r="A15" s="70"/>
      <c r="B15" s="70"/>
      <c r="C15" s="70"/>
      <c r="D15" s="70"/>
      <c r="E15" s="70"/>
      <c r="F15" s="361" t="s">
        <v>170</v>
      </c>
      <c r="G15" s="361"/>
      <c r="H15" s="361"/>
      <c r="I15" s="78">
        <f>I11+I13</f>
        <v>143073.28</v>
      </c>
    </row>
    <row r="16" spans="1:9">
      <c r="A16" s="70"/>
      <c r="B16" s="70"/>
      <c r="C16" s="70"/>
      <c r="D16" s="70"/>
      <c r="E16" s="70"/>
      <c r="F16" s="70"/>
      <c r="G16" s="70"/>
      <c r="H16" s="70"/>
      <c r="I16" s="70"/>
    </row>
    <row r="17" spans="1:9">
      <c r="A17" s="70"/>
      <c r="B17" s="70"/>
      <c r="C17" s="70"/>
      <c r="D17" s="70"/>
      <c r="E17" s="70"/>
      <c r="F17" s="70"/>
      <c r="G17" s="70"/>
      <c r="H17" s="70"/>
      <c r="I17" s="70"/>
    </row>
    <row r="18" spans="1:9">
      <c r="A18" s="70"/>
      <c r="B18" s="70"/>
      <c r="C18" s="70"/>
      <c r="D18" s="70"/>
      <c r="E18" s="70"/>
      <c r="F18" s="70"/>
      <c r="G18" s="70"/>
      <c r="H18" s="70"/>
      <c r="I18" s="70"/>
    </row>
    <row r="19" spans="1:9">
      <c r="A19" s="70"/>
      <c r="B19" s="70"/>
      <c r="C19" s="70"/>
      <c r="D19" s="70"/>
      <c r="E19" s="70"/>
      <c r="F19" s="70"/>
      <c r="G19" s="70"/>
      <c r="H19" s="70"/>
      <c r="I19" s="70"/>
    </row>
    <row r="20" spans="1:9">
      <c r="A20" s="70"/>
      <c r="B20" s="70"/>
      <c r="C20" s="70"/>
      <c r="D20" s="70"/>
      <c r="E20" s="70"/>
      <c r="F20" s="70"/>
      <c r="G20" s="70"/>
      <c r="H20" s="70"/>
      <c r="I20" s="70"/>
    </row>
  </sheetData>
  <mergeCells count="16">
    <mergeCell ref="A1:I1"/>
    <mergeCell ref="I2:I3"/>
    <mergeCell ref="A4:A10"/>
    <mergeCell ref="B4:B10"/>
    <mergeCell ref="C4:C10"/>
    <mergeCell ref="A2:A3"/>
    <mergeCell ref="B2:B3"/>
    <mergeCell ref="C2:C3"/>
    <mergeCell ref="D2:D3"/>
    <mergeCell ref="E2:E3"/>
    <mergeCell ref="A11:E11"/>
    <mergeCell ref="A13:E13"/>
    <mergeCell ref="F15:H15"/>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75" zoomScaleNormal="75" workbookViewId="0">
      <selection activeCell="E14" sqref="E14"/>
    </sheetView>
  </sheetViews>
  <sheetFormatPr defaultRowHeight="14.25"/>
  <cols>
    <col min="1" max="4" width="10.5" customWidth="1"/>
    <col min="5" max="5" width="85" customWidth="1"/>
    <col min="6" max="8" width="10.5" customWidth="1"/>
    <col min="9" max="9" width="12.125" customWidth="1"/>
    <col min="10" max="1025" width="10.5" customWidth="1"/>
  </cols>
  <sheetData>
    <row r="1" spans="1:11">
      <c r="A1" s="446"/>
      <c r="B1" s="446"/>
      <c r="C1" s="446"/>
      <c r="D1" s="446"/>
      <c r="E1" s="446"/>
      <c r="F1" s="446"/>
      <c r="G1" s="446"/>
      <c r="H1" s="446"/>
      <c r="I1" s="446"/>
    </row>
    <row r="2" spans="1:11" ht="15.75" customHeight="1">
      <c r="A2" s="444" t="s">
        <v>1</v>
      </c>
      <c r="B2" s="444" t="s">
        <v>2</v>
      </c>
      <c r="C2" s="444" t="s">
        <v>3</v>
      </c>
      <c r="D2" s="444" t="s">
        <v>153</v>
      </c>
      <c r="E2" s="444" t="s">
        <v>154</v>
      </c>
      <c r="F2" s="444" t="s">
        <v>155</v>
      </c>
      <c r="G2" s="444" t="s">
        <v>156</v>
      </c>
      <c r="H2" s="444" t="s">
        <v>442</v>
      </c>
      <c r="I2" s="444" t="s">
        <v>4</v>
      </c>
    </row>
    <row r="3" spans="1:11" ht="27.6" customHeight="1">
      <c r="A3" s="444"/>
      <c r="B3" s="444"/>
      <c r="C3" s="444"/>
      <c r="D3" s="444"/>
      <c r="E3" s="444"/>
      <c r="F3" s="444"/>
      <c r="G3" s="444"/>
      <c r="H3" s="444"/>
      <c r="I3" s="444"/>
    </row>
    <row r="4" spans="1:11" ht="38.25" customHeight="1">
      <c r="A4" s="470">
        <v>71</v>
      </c>
      <c r="B4" s="445">
        <v>95</v>
      </c>
      <c r="C4" s="445" t="s">
        <v>28</v>
      </c>
      <c r="D4" s="85" t="s">
        <v>159</v>
      </c>
      <c r="E4" s="199" t="s">
        <v>890</v>
      </c>
      <c r="F4" s="85">
        <v>14</v>
      </c>
      <c r="G4" s="85">
        <v>440</v>
      </c>
      <c r="H4" s="200">
        <v>7</v>
      </c>
      <c r="I4" s="200">
        <f>G4*H4</f>
        <v>3080</v>
      </c>
    </row>
    <row r="5" spans="1:11" ht="36.75" customHeight="1">
      <c r="A5" s="470"/>
      <c r="B5" s="445"/>
      <c r="C5" s="445"/>
      <c r="D5" s="85" t="s">
        <v>160</v>
      </c>
      <c r="E5" s="199" t="s">
        <v>891</v>
      </c>
      <c r="F5" s="85">
        <v>20</v>
      </c>
      <c r="G5" s="85">
        <v>426</v>
      </c>
      <c r="H5" s="200">
        <v>7</v>
      </c>
      <c r="I5" s="200">
        <f t="shared" ref="I5:I8" si="0">G5*H5</f>
        <v>2982</v>
      </c>
    </row>
    <row r="6" spans="1:11" ht="41.25" customHeight="1">
      <c r="A6" s="470"/>
      <c r="B6" s="445"/>
      <c r="C6" s="445"/>
      <c r="D6" s="85" t="s">
        <v>161</v>
      </c>
      <c r="E6" s="199" t="s">
        <v>892</v>
      </c>
      <c r="F6" s="85">
        <v>14</v>
      </c>
      <c r="G6" s="85">
        <v>338</v>
      </c>
      <c r="H6" s="200">
        <v>7</v>
      </c>
      <c r="I6" s="200">
        <f t="shared" si="0"/>
        <v>2366</v>
      </c>
    </row>
    <row r="7" spans="1:11" ht="35.25" customHeight="1">
      <c r="A7" s="470"/>
      <c r="B7" s="445"/>
      <c r="C7" s="445"/>
      <c r="D7" s="85" t="s">
        <v>162</v>
      </c>
      <c r="E7" s="199" t="s">
        <v>893</v>
      </c>
      <c r="F7" s="85">
        <v>16</v>
      </c>
      <c r="G7" s="85">
        <v>250</v>
      </c>
      <c r="H7" s="200">
        <v>7</v>
      </c>
      <c r="I7" s="200">
        <f t="shared" si="0"/>
        <v>1750</v>
      </c>
    </row>
    <row r="8" spans="1:11" ht="36.75" customHeight="1">
      <c r="A8" s="470"/>
      <c r="B8" s="445"/>
      <c r="C8" s="445"/>
      <c r="D8" s="85" t="s">
        <v>163</v>
      </c>
      <c r="E8" s="199" t="s">
        <v>894</v>
      </c>
      <c r="F8" s="85">
        <v>21</v>
      </c>
      <c r="G8" s="85">
        <v>309</v>
      </c>
      <c r="H8" s="200">
        <v>7</v>
      </c>
      <c r="I8" s="200">
        <f t="shared" si="0"/>
        <v>2163</v>
      </c>
    </row>
    <row r="9" spans="1:11" ht="28.5" customHeight="1">
      <c r="A9" s="439" t="s">
        <v>1073</v>
      </c>
      <c r="B9" s="440"/>
      <c r="C9" s="440"/>
      <c r="D9" s="440"/>
      <c r="E9" s="440"/>
      <c r="F9" s="201">
        <f>SUM(F4:F8)</f>
        <v>85</v>
      </c>
      <c r="G9" s="201">
        <f>SUM(G11)</f>
        <v>1763</v>
      </c>
      <c r="H9" s="202"/>
      <c r="I9" s="202">
        <f>SUM(I4:I8)</f>
        <v>12341</v>
      </c>
    </row>
    <row r="10" spans="1:11">
      <c r="A10" s="203"/>
      <c r="B10" s="203"/>
      <c r="C10" s="203"/>
      <c r="D10" s="203"/>
      <c r="E10" s="203"/>
      <c r="F10" s="203"/>
      <c r="G10" s="203"/>
      <c r="H10" s="203"/>
      <c r="I10" s="203"/>
    </row>
    <row r="11" spans="1:11" ht="28.5" customHeight="1">
      <c r="A11" s="441" t="s">
        <v>1073</v>
      </c>
      <c r="B11" s="442"/>
      <c r="C11" s="442"/>
      <c r="D11" s="442"/>
      <c r="E11" s="442"/>
      <c r="F11" s="204">
        <f>SUM(F4:F8)</f>
        <v>85</v>
      </c>
      <c r="G11" s="204">
        <f>SUM(G4:G8)</f>
        <v>1763</v>
      </c>
      <c r="H11" s="205"/>
      <c r="I11" s="202">
        <f>I9</f>
        <v>12341</v>
      </c>
    </row>
    <row r="12" spans="1:11">
      <c r="A12" s="203"/>
      <c r="B12" s="203"/>
      <c r="C12" s="203"/>
      <c r="D12" s="203"/>
      <c r="E12" s="203"/>
      <c r="F12" s="203"/>
      <c r="G12" s="203"/>
      <c r="H12" s="203"/>
      <c r="I12" s="203"/>
    </row>
    <row r="13" spans="1:11" ht="15">
      <c r="A13" s="203"/>
      <c r="B13" s="203"/>
      <c r="C13" s="203"/>
      <c r="D13" s="203"/>
      <c r="E13" s="203"/>
      <c r="F13" s="443" t="s">
        <v>170</v>
      </c>
      <c r="G13" s="443"/>
      <c r="H13" s="443"/>
      <c r="I13" s="206">
        <f>I9+I11</f>
        <v>24682</v>
      </c>
      <c r="K13" s="208"/>
    </row>
  </sheetData>
  <mergeCells count="16">
    <mergeCell ref="A1:I1"/>
    <mergeCell ref="I2:I3"/>
    <mergeCell ref="A4:A8"/>
    <mergeCell ref="B4:B8"/>
    <mergeCell ref="C4:C8"/>
    <mergeCell ref="A2:A3"/>
    <mergeCell ref="B2:B3"/>
    <mergeCell ref="C2:C3"/>
    <mergeCell ref="D2:D3"/>
    <mergeCell ref="E2:E3"/>
    <mergeCell ref="A9:E9"/>
    <mergeCell ref="A11:E11"/>
    <mergeCell ref="F13:H13"/>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90" zoomScaleNormal="90" workbookViewId="0">
      <selection activeCell="J1" sqref="A1:XFD20"/>
    </sheetView>
  </sheetViews>
  <sheetFormatPr defaultRowHeight="14.25"/>
  <cols>
    <col min="1" max="4" width="10.5" customWidth="1"/>
    <col min="5" max="5" width="62.125" customWidth="1"/>
    <col min="6" max="8" width="10.5" customWidth="1"/>
    <col min="9" max="9" width="13.875" customWidth="1"/>
    <col min="10" max="1025" width="10.5" customWidth="1"/>
  </cols>
  <sheetData>
    <row r="1" spans="1:9">
      <c r="A1" s="454"/>
      <c r="B1" s="454"/>
      <c r="C1" s="454"/>
      <c r="D1" s="454"/>
      <c r="E1" s="454"/>
      <c r="F1" s="454"/>
      <c r="G1" s="454"/>
      <c r="H1" s="454"/>
      <c r="I1" s="454"/>
    </row>
    <row r="2" spans="1:9" ht="15.75" customHeight="1">
      <c r="A2" s="453" t="s">
        <v>1</v>
      </c>
      <c r="B2" s="453" t="s">
        <v>2</v>
      </c>
      <c r="C2" s="453" t="s">
        <v>3</v>
      </c>
      <c r="D2" s="453" t="s">
        <v>153</v>
      </c>
      <c r="E2" s="453" t="s">
        <v>154</v>
      </c>
      <c r="F2" s="453" t="s">
        <v>155</v>
      </c>
      <c r="G2" s="453" t="s">
        <v>156</v>
      </c>
      <c r="H2" s="453" t="s">
        <v>157</v>
      </c>
      <c r="I2" s="453" t="s">
        <v>158</v>
      </c>
    </row>
    <row r="3" spans="1:9">
      <c r="A3" s="453"/>
      <c r="B3" s="453"/>
      <c r="C3" s="453"/>
      <c r="D3" s="453"/>
      <c r="E3" s="453"/>
      <c r="F3" s="453"/>
      <c r="G3" s="453"/>
      <c r="H3" s="453"/>
      <c r="I3" s="453"/>
    </row>
    <row r="4" spans="1:9" ht="34.5" customHeight="1">
      <c r="A4" s="471">
        <v>72</v>
      </c>
      <c r="B4" s="450">
        <v>96</v>
      </c>
      <c r="C4" s="448" t="s">
        <v>16</v>
      </c>
      <c r="D4" s="244" t="s">
        <v>159</v>
      </c>
      <c r="E4" s="245" t="s">
        <v>895</v>
      </c>
      <c r="F4" s="244">
        <v>3</v>
      </c>
      <c r="G4" s="244">
        <v>180</v>
      </c>
      <c r="H4" s="246">
        <v>4.37</v>
      </c>
      <c r="I4" s="246">
        <f>G4*H4</f>
        <v>786.6</v>
      </c>
    </row>
    <row r="5" spans="1:9">
      <c r="A5" s="472"/>
      <c r="B5" s="451"/>
      <c r="C5" s="448"/>
      <c r="D5" s="244" t="s">
        <v>160</v>
      </c>
      <c r="E5" s="247" t="s">
        <v>896</v>
      </c>
      <c r="F5" s="244">
        <v>1</v>
      </c>
      <c r="G5" s="244">
        <v>90</v>
      </c>
      <c r="H5" s="246">
        <v>4.37</v>
      </c>
      <c r="I5" s="246">
        <f t="shared" ref="I5:I19" si="0">G5*H5</f>
        <v>393.3</v>
      </c>
    </row>
    <row r="6" spans="1:9">
      <c r="A6" s="472"/>
      <c r="B6" s="451"/>
      <c r="C6" s="448"/>
      <c r="D6" s="244" t="s">
        <v>161</v>
      </c>
      <c r="E6" s="247" t="s">
        <v>897</v>
      </c>
      <c r="F6" s="244">
        <v>1</v>
      </c>
      <c r="G6" s="244">
        <v>90</v>
      </c>
      <c r="H6" s="246">
        <v>4.37</v>
      </c>
      <c r="I6" s="246">
        <f t="shared" si="0"/>
        <v>393.3</v>
      </c>
    </row>
    <row r="7" spans="1:9">
      <c r="A7" s="472"/>
      <c r="B7" s="451"/>
      <c r="C7" s="448"/>
      <c r="D7" s="244" t="s">
        <v>162</v>
      </c>
      <c r="E7" s="247" t="s">
        <v>898</v>
      </c>
      <c r="F7" s="244">
        <v>2</v>
      </c>
      <c r="G7" s="244">
        <v>65</v>
      </c>
      <c r="H7" s="246">
        <v>4.37</v>
      </c>
      <c r="I7" s="246">
        <f t="shared" si="0"/>
        <v>284.05</v>
      </c>
    </row>
    <row r="8" spans="1:9">
      <c r="A8" s="472"/>
      <c r="B8" s="451"/>
      <c r="C8" s="448"/>
      <c r="D8" s="244" t="s">
        <v>163</v>
      </c>
      <c r="E8" s="247" t="s">
        <v>899</v>
      </c>
      <c r="F8" s="244">
        <v>1</v>
      </c>
      <c r="G8" s="244">
        <v>110</v>
      </c>
      <c r="H8" s="246">
        <v>4.37</v>
      </c>
      <c r="I8" s="246">
        <f t="shared" si="0"/>
        <v>480.7</v>
      </c>
    </row>
    <row r="9" spans="1:9" ht="24">
      <c r="A9" s="472"/>
      <c r="B9" s="451"/>
      <c r="C9" s="448"/>
      <c r="D9" s="244" t="s">
        <v>164</v>
      </c>
      <c r="E9" s="248" t="s">
        <v>900</v>
      </c>
      <c r="F9" s="244">
        <v>16</v>
      </c>
      <c r="G9" s="244">
        <v>25</v>
      </c>
      <c r="H9" s="246">
        <v>30</v>
      </c>
      <c r="I9" s="246">
        <f t="shared" si="0"/>
        <v>750</v>
      </c>
    </row>
    <row r="10" spans="1:9" ht="36">
      <c r="A10" s="472"/>
      <c r="B10" s="451"/>
      <c r="C10" s="448"/>
      <c r="D10" s="244" t="s">
        <v>165</v>
      </c>
      <c r="E10" s="248" t="s">
        <v>901</v>
      </c>
      <c r="F10" s="244">
        <v>16</v>
      </c>
      <c r="G10" s="244">
        <v>30</v>
      </c>
      <c r="H10" s="246">
        <v>25</v>
      </c>
      <c r="I10" s="246">
        <f t="shared" si="0"/>
        <v>750</v>
      </c>
    </row>
    <row r="11" spans="1:9">
      <c r="A11" s="472"/>
      <c r="B11" s="451"/>
      <c r="C11" s="448"/>
      <c r="D11" s="244" t="s">
        <v>166</v>
      </c>
      <c r="E11" s="248" t="s">
        <v>902</v>
      </c>
      <c r="F11" s="244">
        <v>16</v>
      </c>
      <c r="G11" s="244">
        <v>40</v>
      </c>
      <c r="H11" s="246">
        <v>18</v>
      </c>
      <c r="I11" s="246">
        <f t="shared" si="0"/>
        <v>720</v>
      </c>
    </row>
    <row r="12" spans="1:9" ht="24">
      <c r="A12" s="472"/>
      <c r="B12" s="451"/>
      <c r="C12" s="448"/>
      <c r="D12" s="244" t="s">
        <v>167</v>
      </c>
      <c r="E12" s="248" t="s">
        <v>903</v>
      </c>
      <c r="F12" s="244">
        <v>13</v>
      </c>
      <c r="G12" s="244">
        <v>40</v>
      </c>
      <c r="H12" s="246">
        <v>18</v>
      </c>
      <c r="I12" s="246">
        <f t="shared" si="0"/>
        <v>720</v>
      </c>
    </row>
    <row r="13" spans="1:9">
      <c r="A13" s="472"/>
      <c r="B13" s="451"/>
      <c r="C13" s="448"/>
      <c r="D13" s="244" t="s">
        <v>204</v>
      </c>
      <c r="E13" s="248" t="s">
        <v>904</v>
      </c>
      <c r="F13" s="244">
        <v>17</v>
      </c>
      <c r="G13" s="244">
        <v>35</v>
      </c>
      <c r="H13" s="246">
        <v>21.4</v>
      </c>
      <c r="I13" s="246">
        <f t="shared" si="0"/>
        <v>749</v>
      </c>
    </row>
    <row r="14" spans="1:9" ht="34.5" customHeight="1">
      <c r="A14" s="472"/>
      <c r="B14" s="451"/>
      <c r="C14" s="448" t="s">
        <v>16</v>
      </c>
      <c r="D14" s="244" t="s">
        <v>218</v>
      </c>
      <c r="E14" s="247" t="s">
        <v>905</v>
      </c>
      <c r="F14" s="244">
        <v>2</v>
      </c>
      <c r="G14" s="244">
        <v>100</v>
      </c>
      <c r="H14" s="246">
        <v>4.37</v>
      </c>
      <c r="I14" s="246">
        <f t="shared" si="0"/>
        <v>437</v>
      </c>
    </row>
    <row r="15" spans="1:9">
      <c r="A15" s="472"/>
      <c r="B15" s="451"/>
      <c r="C15" s="448"/>
      <c r="D15" s="244" t="s">
        <v>231</v>
      </c>
      <c r="E15" s="247" t="s">
        <v>906</v>
      </c>
      <c r="F15" s="244">
        <v>2</v>
      </c>
      <c r="G15" s="244">
        <v>132</v>
      </c>
      <c r="H15" s="246">
        <v>4.37</v>
      </c>
      <c r="I15" s="246">
        <f t="shared" si="0"/>
        <v>576.84</v>
      </c>
    </row>
    <row r="16" spans="1:9">
      <c r="A16" s="472"/>
      <c r="B16" s="451"/>
      <c r="C16" s="448"/>
      <c r="D16" s="244" t="s">
        <v>249</v>
      </c>
      <c r="E16" s="247" t="s">
        <v>907</v>
      </c>
      <c r="F16" s="244">
        <v>3</v>
      </c>
      <c r="G16" s="244">
        <v>130</v>
      </c>
      <c r="H16" s="246">
        <v>4.37</v>
      </c>
      <c r="I16" s="246">
        <f t="shared" si="0"/>
        <v>568.1</v>
      </c>
    </row>
    <row r="17" spans="1:9">
      <c r="A17" s="472"/>
      <c r="B17" s="451"/>
      <c r="C17" s="448"/>
      <c r="D17" s="244" t="s">
        <v>251</v>
      </c>
      <c r="E17" s="247" t="s">
        <v>908</v>
      </c>
      <c r="F17" s="244">
        <v>2</v>
      </c>
      <c r="G17" s="244">
        <v>200</v>
      </c>
      <c r="H17" s="246">
        <v>4.37</v>
      </c>
      <c r="I17" s="246">
        <f t="shared" si="0"/>
        <v>874</v>
      </c>
    </row>
    <row r="18" spans="1:9">
      <c r="A18" s="472"/>
      <c r="B18" s="451"/>
      <c r="C18" s="448"/>
      <c r="D18" s="244" t="s">
        <v>278</v>
      </c>
      <c r="E18" s="247" t="s">
        <v>909</v>
      </c>
      <c r="F18" s="244">
        <v>1</v>
      </c>
      <c r="G18" s="244">
        <v>130</v>
      </c>
      <c r="H18" s="246">
        <v>4.37</v>
      </c>
      <c r="I18" s="246">
        <f t="shared" si="0"/>
        <v>568.1</v>
      </c>
    </row>
    <row r="19" spans="1:9">
      <c r="A19" s="473"/>
      <c r="B19" s="452"/>
      <c r="C19" s="448"/>
      <c r="D19" s="244" t="s">
        <v>280</v>
      </c>
      <c r="E19" s="248" t="s">
        <v>910</v>
      </c>
      <c r="F19" s="244">
        <v>1</v>
      </c>
      <c r="G19" s="244">
        <v>90</v>
      </c>
      <c r="H19" s="246">
        <v>4.37</v>
      </c>
      <c r="I19" s="246">
        <f t="shared" si="0"/>
        <v>393.3</v>
      </c>
    </row>
    <row r="20" spans="1:9" ht="15.75" customHeight="1">
      <c r="A20" s="449" t="s">
        <v>1074</v>
      </c>
      <c r="B20" s="449"/>
      <c r="C20" s="449"/>
      <c r="D20" s="449"/>
      <c r="E20" s="449"/>
      <c r="F20" s="249">
        <f>SUM(F4:F19)</f>
        <v>97</v>
      </c>
      <c r="G20" s="249">
        <f>SUM(G4:G19)</f>
        <v>1487</v>
      </c>
      <c r="H20" s="249"/>
      <c r="I20" s="250">
        <f>SUM(I4:I19)</f>
        <v>9444.2899999999991</v>
      </c>
    </row>
    <row r="21" spans="1:9">
      <c r="A21" s="251"/>
      <c r="B21" s="251"/>
      <c r="C21" s="251"/>
      <c r="D21" s="251"/>
      <c r="E21" s="251"/>
      <c r="F21" s="251"/>
      <c r="G21" s="251"/>
      <c r="H21" s="251"/>
      <c r="I21" s="251"/>
    </row>
    <row r="22" spans="1:9" ht="15.75" customHeight="1">
      <c r="A22" s="449" t="s">
        <v>1075</v>
      </c>
      <c r="B22" s="449"/>
      <c r="C22" s="449"/>
      <c r="D22" s="449"/>
      <c r="E22" s="449"/>
      <c r="F22" s="249">
        <f>SUM(F4:F19)</f>
        <v>97</v>
      </c>
      <c r="G22" s="249">
        <f>SUM(G4:G19)</f>
        <v>1487</v>
      </c>
      <c r="H22" s="249"/>
      <c r="I22" s="250">
        <f>I20</f>
        <v>9444.2899999999991</v>
      </c>
    </row>
    <row r="23" spans="1:9">
      <c r="A23" s="251"/>
      <c r="B23" s="251"/>
      <c r="C23" s="251"/>
      <c r="D23" s="251"/>
      <c r="E23" s="251"/>
      <c r="F23" s="251"/>
      <c r="G23" s="251"/>
      <c r="H23" s="251"/>
      <c r="I23" s="251"/>
    </row>
    <row r="24" spans="1:9">
      <c r="A24" s="251"/>
      <c r="B24" s="251"/>
      <c r="C24" s="251"/>
      <c r="D24" s="251"/>
      <c r="E24" s="251"/>
      <c r="F24" s="447" t="s">
        <v>911</v>
      </c>
      <c r="G24" s="447"/>
      <c r="H24" s="447"/>
      <c r="I24" s="252">
        <f>I20+I22</f>
        <v>18888.579999999998</v>
      </c>
    </row>
    <row r="25" spans="1:9">
      <c r="A25" s="251"/>
      <c r="B25" s="251"/>
      <c r="C25" s="251"/>
      <c r="D25" s="251"/>
      <c r="E25" s="251"/>
      <c r="F25" s="251"/>
      <c r="G25" s="251"/>
      <c r="H25" s="251"/>
      <c r="I25" s="251"/>
    </row>
    <row r="26" spans="1:9">
      <c r="A26" s="251"/>
      <c r="B26" s="251"/>
      <c r="C26" s="251"/>
      <c r="D26" s="251"/>
      <c r="E26" s="251"/>
      <c r="F26" s="251"/>
      <c r="G26" s="251"/>
      <c r="H26" s="251"/>
      <c r="I26" s="251"/>
    </row>
    <row r="27" spans="1:9">
      <c r="A27" s="251"/>
      <c r="B27" s="251"/>
      <c r="C27" s="251"/>
      <c r="D27" s="251"/>
      <c r="E27" s="251"/>
      <c r="I27" s="251"/>
    </row>
  </sheetData>
  <mergeCells count="17">
    <mergeCell ref="A1:I1"/>
    <mergeCell ref="A2:A3"/>
    <mergeCell ref="B2:B3"/>
    <mergeCell ref="C2:C3"/>
    <mergeCell ref="D2:D3"/>
    <mergeCell ref="E2:E3"/>
    <mergeCell ref="F2:F3"/>
    <mergeCell ref="G2:G3"/>
    <mergeCell ref="H2:H3"/>
    <mergeCell ref="I2:I3"/>
    <mergeCell ref="C4:C13"/>
    <mergeCell ref="F24:H24"/>
    <mergeCell ref="C14:C19"/>
    <mergeCell ref="A20:E20"/>
    <mergeCell ref="A22:E22"/>
    <mergeCell ref="B4:B19"/>
    <mergeCell ref="A4:A19"/>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75" zoomScaleNormal="75" workbookViewId="0">
      <selection activeCell="J1" sqref="A1:XFD20"/>
    </sheetView>
  </sheetViews>
  <sheetFormatPr defaultRowHeight="14.25"/>
  <cols>
    <col min="1" max="4" width="10.5" customWidth="1"/>
    <col min="5" max="5" width="65.25" customWidth="1"/>
    <col min="6" max="8" width="10.5" customWidth="1"/>
    <col min="9" max="9" width="15.75" customWidth="1"/>
    <col min="10" max="1025" width="10.5" customWidth="1"/>
  </cols>
  <sheetData>
    <row r="1" spans="1:12">
      <c r="A1" s="312"/>
      <c r="B1" s="312"/>
      <c r="C1" s="312"/>
      <c r="D1" s="312"/>
      <c r="E1" s="312"/>
      <c r="F1" s="312"/>
      <c r="G1" s="312"/>
      <c r="H1" s="312"/>
      <c r="I1" s="312"/>
    </row>
    <row r="2" spans="1:12" ht="28.7" customHeight="1">
      <c r="A2" s="311" t="s">
        <v>1</v>
      </c>
      <c r="B2" s="311" t="s">
        <v>2</v>
      </c>
      <c r="C2" s="311" t="s">
        <v>3</v>
      </c>
      <c r="D2" s="311" t="s">
        <v>153</v>
      </c>
      <c r="E2" s="311" t="s">
        <v>154</v>
      </c>
      <c r="F2" s="311" t="s">
        <v>155</v>
      </c>
      <c r="G2" s="311" t="s">
        <v>156</v>
      </c>
      <c r="H2" s="311" t="s">
        <v>157</v>
      </c>
      <c r="I2" s="311" t="s">
        <v>158</v>
      </c>
    </row>
    <row r="3" spans="1:12" ht="31.9" customHeight="1">
      <c r="A3" s="311"/>
      <c r="B3" s="311"/>
      <c r="C3" s="311"/>
      <c r="D3" s="311"/>
      <c r="E3" s="311"/>
      <c r="F3" s="311"/>
      <c r="G3" s="311"/>
      <c r="H3" s="311"/>
      <c r="I3" s="311"/>
    </row>
    <row r="4" spans="1:12" ht="80.25" customHeight="1">
      <c r="A4" s="337">
        <v>73</v>
      </c>
      <c r="B4" s="313">
        <v>97</v>
      </c>
      <c r="C4" s="313" t="s">
        <v>6</v>
      </c>
      <c r="D4" s="5" t="s">
        <v>159</v>
      </c>
      <c r="E4" s="5" t="s">
        <v>912</v>
      </c>
      <c r="F4" s="5">
        <v>31</v>
      </c>
      <c r="G4" s="5">
        <v>26</v>
      </c>
      <c r="H4" s="7">
        <v>18.88</v>
      </c>
      <c r="I4" s="7">
        <f t="shared" ref="I4:I17" si="0">G4*H4</f>
        <v>490.88</v>
      </c>
    </row>
    <row r="5" spans="1:12" ht="57.75" customHeight="1">
      <c r="A5" s="337"/>
      <c r="B5" s="313"/>
      <c r="C5" s="313"/>
      <c r="D5" s="5" t="s">
        <v>160</v>
      </c>
      <c r="E5" s="5" t="s">
        <v>913</v>
      </c>
      <c r="F5" s="5">
        <v>25</v>
      </c>
      <c r="G5" s="5">
        <v>26</v>
      </c>
      <c r="H5" s="7">
        <v>18.88</v>
      </c>
      <c r="I5" s="7">
        <f t="shared" si="0"/>
        <v>490.88</v>
      </c>
      <c r="L5" s="28"/>
    </row>
    <row r="6" spans="1:12" ht="63" customHeight="1">
      <c r="A6" s="337"/>
      <c r="B6" s="313"/>
      <c r="C6" s="313"/>
      <c r="D6" s="5" t="s">
        <v>161</v>
      </c>
      <c r="E6" s="5" t="s">
        <v>914</v>
      </c>
      <c r="F6" s="5">
        <v>19</v>
      </c>
      <c r="G6" s="5">
        <v>24</v>
      </c>
      <c r="H6" s="7">
        <v>18.88</v>
      </c>
      <c r="I6" s="7">
        <f t="shared" si="0"/>
        <v>453.12</v>
      </c>
    </row>
    <row r="7" spans="1:12" ht="40.5" customHeight="1">
      <c r="A7" s="337"/>
      <c r="B7" s="313"/>
      <c r="C7" s="313"/>
      <c r="D7" s="5" t="s">
        <v>162</v>
      </c>
      <c r="E7" s="5" t="s">
        <v>915</v>
      </c>
      <c r="F7" s="5">
        <v>25</v>
      </c>
      <c r="G7" s="5">
        <v>26</v>
      </c>
      <c r="H7" s="7">
        <v>18.88</v>
      </c>
      <c r="I7" s="7">
        <f t="shared" si="0"/>
        <v>490.88</v>
      </c>
    </row>
    <row r="8" spans="1:12" ht="62.25" customHeight="1">
      <c r="A8" s="337"/>
      <c r="B8" s="313"/>
      <c r="C8" s="313"/>
      <c r="D8" s="5" t="s">
        <v>163</v>
      </c>
      <c r="E8" s="5" t="s">
        <v>916</v>
      </c>
      <c r="F8" s="5">
        <v>33</v>
      </c>
      <c r="G8" s="5">
        <v>26</v>
      </c>
      <c r="H8" s="7">
        <v>18.88</v>
      </c>
      <c r="I8" s="7">
        <f t="shared" si="0"/>
        <v>490.88</v>
      </c>
    </row>
    <row r="9" spans="1:12" ht="42" customHeight="1">
      <c r="A9" s="337"/>
      <c r="B9" s="313"/>
      <c r="C9" s="313"/>
      <c r="D9" s="5" t="s">
        <v>164</v>
      </c>
      <c r="E9" s="5" t="s">
        <v>917</v>
      </c>
      <c r="F9" s="5">
        <v>33</v>
      </c>
      <c r="G9" s="5">
        <v>28</v>
      </c>
      <c r="H9" s="7">
        <v>18.88</v>
      </c>
      <c r="I9" s="7">
        <f t="shared" si="0"/>
        <v>528.64</v>
      </c>
    </row>
    <row r="10" spans="1:12" ht="48" customHeight="1">
      <c r="A10" s="337"/>
      <c r="B10" s="313"/>
      <c r="C10" s="313"/>
      <c r="D10" s="5" t="s">
        <v>165</v>
      </c>
      <c r="E10" s="5" t="s">
        <v>918</v>
      </c>
      <c r="F10" s="5">
        <v>23</v>
      </c>
      <c r="G10" s="5">
        <v>28</v>
      </c>
      <c r="H10" s="7">
        <v>18.88</v>
      </c>
      <c r="I10" s="7">
        <f t="shared" si="0"/>
        <v>528.64</v>
      </c>
    </row>
    <row r="11" spans="1:12" ht="66.75" hidden="1" customHeight="1">
      <c r="A11" s="337"/>
      <c r="B11" s="313"/>
      <c r="C11" s="313"/>
      <c r="D11" s="5" t="s">
        <v>166</v>
      </c>
      <c r="E11" s="5" t="s">
        <v>919</v>
      </c>
      <c r="F11" s="5">
        <v>41</v>
      </c>
      <c r="G11" s="5">
        <v>32</v>
      </c>
      <c r="H11" s="7">
        <v>18.88</v>
      </c>
      <c r="I11" s="7">
        <f t="shared" si="0"/>
        <v>604.16</v>
      </c>
    </row>
    <row r="12" spans="1:12" ht="75.75" customHeight="1">
      <c r="A12" s="337"/>
      <c r="B12" s="313"/>
      <c r="C12" s="313"/>
      <c r="D12" s="5" t="s">
        <v>167</v>
      </c>
      <c r="E12" s="5" t="s">
        <v>920</v>
      </c>
      <c r="F12" s="5">
        <v>38</v>
      </c>
      <c r="G12" s="5">
        <v>40</v>
      </c>
      <c r="H12" s="7">
        <v>18.88</v>
      </c>
      <c r="I12" s="7">
        <f t="shared" si="0"/>
        <v>755.19999999999993</v>
      </c>
    </row>
    <row r="13" spans="1:12" ht="59.25" customHeight="1">
      <c r="A13" s="337"/>
      <c r="B13" s="313"/>
      <c r="C13" s="313"/>
      <c r="D13" s="5" t="s">
        <v>204</v>
      </c>
      <c r="E13" s="5" t="s">
        <v>921</v>
      </c>
      <c r="F13" s="5">
        <v>24</v>
      </c>
      <c r="G13" s="5">
        <v>42</v>
      </c>
      <c r="H13" s="7">
        <v>18.88</v>
      </c>
      <c r="I13" s="7">
        <f t="shared" si="0"/>
        <v>792.95999999999992</v>
      </c>
    </row>
    <row r="14" spans="1:12" ht="54.75" customHeight="1">
      <c r="A14" s="337"/>
      <c r="B14" s="313"/>
      <c r="C14" s="313"/>
      <c r="D14" s="5" t="s">
        <v>218</v>
      </c>
      <c r="E14" s="5" t="s">
        <v>922</v>
      </c>
      <c r="F14" s="5">
        <v>27</v>
      </c>
      <c r="G14" s="5">
        <v>100</v>
      </c>
      <c r="H14" s="7">
        <v>18.88</v>
      </c>
      <c r="I14" s="7">
        <f t="shared" si="0"/>
        <v>1888</v>
      </c>
    </row>
    <row r="15" spans="1:12" ht="87.75" customHeight="1">
      <c r="A15" s="337"/>
      <c r="B15" s="313"/>
      <c r="C15" s="313" t="s">
        <v>923</v>
      </c>
      <c r="D15" s="5" t="s">
        <v>231</v>
      </c>
      <c r="E15" s="5" t="s">
        <v>924</v>
      </c>
      <c r="F15" s="5">
        <v>17</v>
      </c>
      <c r="G15" s="5">
        <v>130</v>
      </c>
      <c r="H15" s="7">
        <v>18.88</v>
      </c>
      <c r="I15" s="7">
        <f t="shared" si="0"/>
        <v>2454.4</v>
      </c>
    </row>
    <row r="16" spans="1:12" ht="60.75" customHeight="1">
      <c r="A16" s="337"/>
      <c r="B16" s="313"/>
      <c r="C16" s="313"/>
      <c r="D16" s="5" t="s">
        <v>249</v>
      </c>
      <c r="E16" s="5" t="s">
        <v>925</v>
      </c>
      <c r="F16" s="5">
        <v>17</v>
      </c>
      <c r="G16" s="5">
        <v>160</v>
      </c>
      <c r="H16" s="7">
        <v>18.88</v>
      </c>
      <c r="I16" s="7">
        <f t="shared" si="0"/>
        <v>3020.7999999999997</v>
      </c>
    </row>
    <row r="17" spans="1:9" ht="61.5" customHeight="1">
      <c r="A17" s="337"/>
      <c r="B17" s="313"/>
      <c r="C17" s="313"/>
      <c r="D17" s="5" t="s">
        <v>251</v>
      </c>
      <c r="E17" s="5" t="s">
        <v>926</v>
      </c>
      <c r="F17" s="5">
        <v>12</v>
      </c>
      <c r="G17" s="5">
        <v>150</v>
      </c>
      <c r="H17" s="7">
        <v>18.88</v>
      </c>
      <c r="I17" s="7">
        <f t="shared" si="0"/>
        <v>2832</v>
      </c>
    </row>
    <row r="18" spans="1:9" ht="15.75" customHeight="1">
      <c r="A18" s="351" t="s">
        <v>1076</v>
      </c>
      <c r="B18" s="308"/>
      <c r="C18" s="308"/>
      <c r="D18" s="308"/>
      <c r="E18" s="308"/>
      <c r="F18" s="9">
        <f>SUM(F4:F17)</f>
        <v>365</v>
      </c>
      <c r="G18" s="9">
        <f>SUM(G4:G17)</f>
        <v>838</v>
      </c>
      <c r="H18" s="9"/>
      <c r="I18" s="46">
        <f>SUM(I4:I17)</f>
        <v>15821.439999999999</v>
      </c>
    </row>
    <row r="20" spans="1:9" ht="15.75" customHeight="1">
      <c r="A20" s="352" t="s">
        <v>1077</v>
      </c>
      <c r="B20" s="309"/>
      <c r="C20" s="309"/>
      <c r="D20" s="309"/>
      <c r="E20" s="309"/>
      <c r="F20" s="13">
        <f>SUM(F4:F17)</f>
        <v>365</v>
      </c>
      <c r="G20" s="13">
        <f>SUM(G4:G17)</f>
        <v>838</v>
      </c>
      <c r="H20" s="13"/>
      <c r="I20" s="47">
        <f>I18</f>
        <v>15821.439999999999</v>
      </c>
    </row>
    <row r="22" spans="1:9" ht="15">
      <c r="F22" s="310" t="s">
        <v>170</v>
      </c>
      <c r="G22" s="310"/>
      <c r="H22" s="310"/>
      <c r="I22" s="207">
        <f>I18+I20</f>
        <v>31642.879999999997</v>
      </c>
    </row>
  </sheetData>
  <mergeCells count="17">
    <mergeCell ref="A1:I1"/>
    <mergeCell ref="I2:I3"/>
    <mergeCell ref="A4:A17"/>
    <mergeCell ref="B4:B17"/>
    <mergeCell ref="C4:C14"/>
    <mergeCell ref="C15:C17"/>
    <mergeCell ref="A2:A3"/>
    <mergeCell ref="B2:B3"/>
    <mergeCell ref="C2:C3"/>
    <mergeCell ref="D2:D3"/>
    <mergeCell ref="E2:E3"/>
    <mergeCell ref="A18:E18"/>
    <mergeCell ref="A20:E20"/>
    <mergeCell ref="F22:H22"/>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abSelected="1" zoomScale="75" zoomScaleNormal="75" workbookViewId="0">
      <selection activeCell="E5" sqref="E5"/>
    </sheetView>
  </sheetViews>
  <sheetFormatPr defaultRowHeight="14.25"/>
  <cols>
    <col min="1" max="4" width="10.5" customWidth="1"/>
    <col min="5" max="5" width="60.25" customWidth="1"/>
    <col min="6" max="8" width="10.5" customWidth="1"/>
    <col min="9" max="9" width="16.625" customWidth="1"/>
    <col min="10" max="1025" width="10.5" customWidth="1"/>
  </cols>
  <sheetData>
    <row r="1" spans="1:9">
      <c r="A1" s="312"/>
      <c r="B1" s="312"/>
      <c r="C1" s="312"/>
      <c r="D1" s="312"/>
      <c r="E1" s="312"/>
      <c r="F1" s="312"/>
      <c r="G1" s="312"/>
      <c r="H1" s="312"/>
      <c r="I1" s="312"/>
    </row>
    <row r="2" spans="1:9" ht="29.25" customHeight="1">
      <c r="A2" s="311" t="s">
        <v>1</v>
      </c>
      <c r="B2" s="311" t="s">
        <v>2</v>
      </c>
      <c r="C2" s="311" t="s">
        <v>3</v>
      </c>
      <c r="D2" s="311" t="s">
        <v>153</v>
      </c>
      <c r="E2" s="311" t="s">
        <v>154</v>
      </c>
      <c r="F2" s="311" t="s">
        <v>155</v>
      </c>
      <c r="G2" s="311" t="s">
        <v>156</v>
      </c>
      <c r="H2" s="311" t="s">
        <v>157</v>
      </c>
      <c r="I2" s="311" t="s">
        <v>158</v>
      </c>
    </row>
    <row r="3" spans="1:9" ht="48" customHeight="1">
      <c r="A3" s="311"/>
      <c r="B3" s="311"/>
      <c r="C3" s="311"/>
      <c r="D3" s="311"/>
      <c r="E3" s="311"/>
      <c r="F3" s="311"/>
      <c r="G3" s="311"/>
      <c r="H3" s="311"/>
      <c r="I3" s="311"/>
    </row>
    <row r="4" spans="1:9" ht="185.65" customHeight="1">
      <c r="A4" s="337">
        <v>74</v>
      </c>
      <c r="B4" s="313">
        <v>98</v>
      </c>
      <c r="C4" s="313" t="s">
        <v>6</v>
      </c>
      <c r="D4" s="5" t="s">
        <v>159</v>
      </c>
      <c r="E4" s="5" t="s">
        <v>927</v>
      </c>
      <c r="F4" s="5">
        <f>5+13+1+12+13+2+5+9+6+13+6</f>
        <v>85</v>
      </c>
      <c r="G4" s="5">
        <v>28</v>
      </c>
      <c r="H4" s="5">
        <v>21.88</v>
      </c>
      <c r="I4" s="7">
        <f t="shared" ref="I4:I11" si="0">G4*H4</f>
        <v>612.64</v>
      </c>
    </row>
    <row r="5" spans="1:9" ht="172.7" customHeight="1">
      <c r="A5" s="337"/>
      <c r="B5" s="313"/>
      <c r="C5" s="313"/>
      <c r="D5" s="5" t="s">
        <v>160</v>
      </c>
      <c r="E5" s="5" t="s">
        <v>928</v>
      </c>
      <c r="F5" s="5">
        <f>4+13+2+8+8+6+4+2</f>
        <v>47</v>
      </c>
      <c r="G5" s="5">
        <v>28</v>
      </c>
      <c r="H5" s="5">
        <v>21.88</v>
      </c>
      <c r="I5" s="7">
        <f t="shared" si="0"/>
        <v>612.64</v>
      </c>
    </row>
    <row r="6" spans="1:9" ht="205.5" customHeight="1">
      <c r="A6" s="337"/>
      <c r="B6" s="313"/>
      <c r="C6" s="313"/>
      <c r="D6" s="5" t="s">
        <v>161</v>
      </c>
      <c r="E6" s="5" t="s">
        <v>929</v>
      </c>
      <c r="F6" s="5">
        <f>11+6+5+2+10+2+9+5+3+13+7+1+8</f>
        <v>82</v>
      </c>
      <c r="G6" s="5">
        <v>36</v>
      </c>
      <c r="H6" s="5">
        <v>21.88</v>
      </c>
      <c r="I6" s="7">
        <f t="shared" si="0"/>
        <v>787.68</v>
      </c>
    </row>
    <row r="7" spans="1:9" ht="98.65" customHeight="1">
      <c r="A7" s="337"/>
      <c r="B7" s="313"/>
      <c r="C7" s="313"/>
      <c r="D7" s="5" t="s">
        <v>162</v>
      </c>
      <c r="E7" s="5" t="s">
        <v>930</v>
      </c>
      <c r="F7" s="5">
        <f>9+13+1+9+2</f>
        <v>34</v>
      </c>
      <c r="G7" s="5">
        <v>30</v>
      </c>
      <c r="H7" s="5">
        <v>21.88</v>
      </c>
      <c r="I7" s="7">
        <f t="shared" si="0"/>
        <v>656.4</v>
      </c>
    </row>
    <row r="8" spans="1:9" ht="159.6" customHeight="1">
      <c r="A8" s="337"/>
      <c r="B8" s="313"/>
      <c r="C8" s="313"/>
      <c r="D8" s="5" t="s">
        <v>163</v>
      </c>
      <c r="E8" s="5" t="s">
        <v>931</v>
      </c>
      <c r="F8" s="5">
        <f>4+7+6+6+5+6+12+1+5</f>
        <v>52</v>
      </c>
      <c r="G8" s="5">
        <v>40</v>
      </c>
      <c r="H8" s="7">
        <v>21.88</v>
      </c>
      <c r="I8" s="7">
        <f t="shared" si="0"/>
        <v>875.19999999999993</v>
      </c>
    </row>
    <row r="9" spans="1:9" ht="111" customHeight="1">
      <c r="A9" s="337"/>
      <c r="B9" s="313"/>
      <c r="C9" s="313"/>
      <c r="D9" s="5" t="s">
        <v>164</v>
      </c>
      <c r="E9" s="5" t="s">
        <v>932</v>
      </c>
      <c r="F9" s="5">
        <f>1+4+3+1+1</f>
        <v>10</v>
      </c>
      <c r="G9" s="5">
        <v>100</v>
      </c>
      <c r="H9" s="7">
        <v>21.88</v>
      </c>
      <c r="I9" s="7">
        <f t="shared" si="0"/>
        <v>2188</v>
      </c>
    </row>
    <row r="10" spans="1:9" ht="92.25" customHeight="1">
      <c r="A10" s="337"/>
      <c r="B10" s="313"/>
      <c r="C10" s="313"/>
      <c r="D10" s="5" t="s">
        <v>165</v>
      </c>
      <c r="E10" s="5" t="s">
        <v>933</v>
      </c>
      <c r="F10" s="5">
        <f>2+2+5+2+2</f>
        <v>13</v>
      </c>
      <c r="G10" s="5">
        <v>66</v>
      </c>
      <c r="H10" s="7">
        <v>21.88</v>
      </c>
      <c r="I10" s="7">
        <f t="shared" si="0"/>
        <v>1444.08</v>
      </c>
    </row>
    <row r="11" spans="1:9" ht="113.25" customHeight="1">
      <c r="A11" s="337"/>
      <c r="B11" s="313"/>
      <c r="C11" s="313"/>
      <c r="D11" s="5" t="s">
        <v>166</v>
      </c>
      <c r="E11" s="5" t="s">
        <v>934</v>
      </c>
      <c r="F11" s="5">
        <f>2+1+7+2+4</f>
        <v>16</v>
      </c>
      <c r="G11" s="5">
        <v>80</v>
      </c>
      <c r="H11" s="7">
        <v>21.88</v>
      </c>
      <c r="I11" s="7">
        <f t="shared" si="0"/>
        <v>1750.3999999999999</v>
      </c>
    </row>
    <row r="12" spans="1:9" ht="15.75" customHeight="1">
      <c r="A12" s="351" t="s">
        <v>1078</v>
      </c>
      <c r="B12" s="308"/>
      <c r="C12" s="308"/>
      <c r="D12" s="308"/>
      <c r="E12" s="308"/>
      <c r="F12" s="9">
        <f>SUM(F4:F11)</f>
        <v>339</v>
      </c>
      <c r="G12" s="9">
        <f>SUM(G4:G11)</f>
        <v>408</v>
      </c>
      <c r="H12" s="9"/>
      <c r="I12" s="46">
        <f>SUM(I4:I11)</f>
        <v>8927.0399999999991</v>
      </c>
    </row>
    <row r="13" spans="1:9">
      <c r="I13" s="28"/>
    </row>
    <row r="14" spans="1:9" ht="15.75" customHeight="1">
      <c r="A14" s="352" t="s">
        <v>1079</v>
      </c>
      <c r="B14" s="309"/>
      <c r="C14" s="309"/>
      <c r="D14" s="309"/>
      <c r="E14" s="309"/>
      <c r="F14" s="13">
        <f>SUM(F4:F11)</f>
        <v>339</v>
      </c>
      <c r="G14" s="13">
        <f>SUM(G4:G11)</f>
        <v>408</v>
      </c>
      <c r="H14" s="13"/>
      <c r="I14" s="47">
        <f>I12</f>
        <v>8927.0399999999991</v>
      </c>
    </row>
    <row r="15" spans="1:9">
      <c r="I15" s="28"/>
    </row>
    <row r="16" spans="1:9" ht="15">
      <c r="F16" s="310" t="s">
        <v>170</v>
      </c>
      <c r="G16" s="310"/>
      <c r="H16" s="310"/>
      <c r="I16" s="207">
        <f>I12+I14</f>
        <v>17854.079999999998</v>
      </c>
    </row>
  </sheetData>
  <mergeCells count="16">
    <mergeCell ref="A1:I1"/>
    <mergeCell ref="I2:I3"/>
    <mergeCell ref="A4:A11"/>
    <mergeCell ref="B4:B11"/>
    <mergeCell ref="C4:C11"/>
    <mergeCell ref="A2:A3"/>
    <mergeCell ref="B2:B3"/>
    <mergeCell ref="C2:C3"/>
    <mergeCell ref="D2:D3"/>
    <mergeCell ref="E2:E3"/>
    <mergeCell ref="A12:E12"/>
    <mergeCell ref="A14:E14"/>
    <mergeCell ref="F16:H16"/>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zoomScale="75" zoomScaleNormal="75" workbookViewId="0">
      <selection activeCell="A4" sqref="A4:A15"/>
    </sheetView>
  </sheetViews>
  <sheetFormatPr defaultRowHeight="14.25"/>
  <cols>
    <col min="1" max="4" width="10.5" customWidth="1"/>
    <col min="5" max="5" width="60.75" customWidth="1"/>
    <col min="6" max="7" width="10.5" customWidth="1"/>
    <col min="8" max="8" width="12.625" customWidth="1"/>
    <col min="9" max="9" width="13.125" style="11" customWidth="1"/>
    <col min="10" max="10" width="10.5" customWidth="1"/>
    <col min="11" max="11" width="17" customWidth="1"/>
    <col min="12" max="1025" width="10.5" customWidth="1"/>
  </cols>
  <sheetData>
    <row r="1" spans="1:11">
      <c r="A1" s="312"/>
      <c r="B1" s="312"/>
      <c r="C1" s="312"/>
      <c r="D1" s="312"/>
      <c r="E1" s="312"/>
      <c r="F1" s="312"/>
      <c r="G1" s="312"/>
      <c r="H1" s="312"/>
      <c r="I1" s="312"/>
    </row>
    <row r="2" spans="1:11" ht="12.75" customHeight="1">
      <c r="A2" s="311" t="s">
        <v>1</v>
      </c>
      <c r="B2" s="311" t="s">
        <v>2</v>
      </c>
      <c r="C2" s="311" t="s">
        <v>3</v>
      </c>
      <c r="D2" s="311" t="s">
        <v>153</v>
      </c>
      <c r="E2" s="311" t="s">
        <v>154</v>
      </c>
      <c r="F2" s="311" t="s">
        <v>155</v>
      </c>
      <c r="G2" s="311" t="s">
        <v>156</v>
      </c>
      <c r="H2" s="311" t="s">
        <v>157</v>
      </c>
      <c r="I2" s="336" t="s">
        <v>158</v>
      </c>
    </row>
    <row r="3" spans="1:11">
      <c r="A3" s="311"/>
      <c r="B3" s="311"/>
      <c r="C3" s="311"/>
      <c r="D3" s="311"/>
      <c r="E3" s="311"/>
      <c r="F3" s="311"/>
      <c r="G3" s="311"/>
      <c r="H3" s="311"/>
      <c r="I3" s="336"/>
    </row>
    <row r="4" spans="1:11" ht="38.25" customHeight="1">
      <c r="A4" s="337">
        <v>7</v>
      </c>
      <c r="B4" s="313">
        <v>7</v>
      </c>
      <c r="C4" s="313" t="s">
        <v>16</v>
      </c>
      <c r="D4" s="5" t="s">
        <v>159</v>
      </c>
      <c r="E4" s="16" t="s">
        <v>220</v>
      </c>
      <c r="F4" s="5">
        <v>4</v>
      </c>
      <c r="G4" s="5">
        <v>180</v>
      </c>
      <c r="H4" s="225">
        <v>5.6</v>
      </c>
      <c r="I4" s="225">
        <f>G4*H4</f>
        <v>1007.9999999999999</v>
      </c>
      <c r="K4" s="255"/>
    </row>
    <row r="5" spans="1:11" ht="59.25" customHeight="1">
      <c r="A5" s="337"/>
      <c r="B5" s="313"/>
      <c r="C5" s="313"/>
      <c r="D5" s="5" t="s">
        <v>160</v>
      </c>
      <c r="E5" s="16" t="s">
        <v>221</v>
      </c>
      <c r="F5" s="5">
        <v>6</v>
      </c>
      <c r="G5" s="5">
        <v>380</v>
      </c>
      <c r="H5" s="225">
        <v>5.6</v>
      </c>
      <c r="I5" s="225">
        <f t="shared" ref="I5:I15" si="0">G5*H5</f>
        <v>2128</v>
      </c>
    </row>
    <row r="6" spans="1:11" ht="48" customHeight="1">
      <c r="A6" s="337"/>
      <c r="B6" s="313"/>
      <c r="C6" s="313"/>
      <c r="D6" s="5" t="s">
        <v>161</v>
      </c>
      <c r="E6" s="16" t="s">
        <v>222</v>
      </c>
      <c r="F6" s="5">
        <v>4</v>
      </c>
      <c r="G6" s="5">
        <v>180</v>
      </c>
      <c r="H6" s="225">
        <v>5.6</v>
      </c>
      <c r="I6" s="225">
        <f t="shared" si="0"/>
        <v>1007.9999999999999</v>
      </c>
    </row>
    <row r="7" spans="1:11" ht="58.5" customHeight="1">
      <c r="A7" s="337"/>
      <c r="B7" s="313"/>
      <c r="C7" s="313"/>
      <c r="D7" s="5" t="s">
        <v>162</v>
      </c>
      <c r="E7" s="16" t="s">
        <v>223</v>
      </c>
      <c r="F7" s="5">
        <v>19</v>
      </c>
      <c r="G7" s="5">
        <v>120</v>
      </c>
      <c r="H7" s="225">
        <v>5.6</v>
      </c>
      <c r="I7" s="225">
        <f t="shared" si="0"/>
        <v>672</v>
      </c>
    </row>
    <row r="8" spans="1:11" ht="66" customHeight="1">
      <c r="A8" s="337"/>
      <c r="B8" s="313"/>
      <c r="C8" s="313"/>
      <c r="D8" s="5" t="s">
        <v>163</v>
      </c>
      <c r="E8" s="16" t="s">
        <v>224</v>
      </c>
      <c r="F8" s="5">
        <v>12</v>
      </c>
      <c r="G8" s="5">
        <v>60</v>
      </c>
      <c r="H8" s="225">
        <v>5.6</v>
      </c>
      <c r="I8" s="225">
        <f t="shared" si="0"/>
        <v>336</v>
      </c>
    </row>
    <row r="9" spans="1:11" ht="58.5" customHeight="1">
      <c r="A9" s="337"/>
      <c r="B9" s="313"/>
      <c r="C9" s="313"/>
      <c r="D9" s="5" t="s">
        <v>164</v>
      </c>
      <c r="E9" s="16" t="s">
        <v>225</v>
      </c>
      <c r="F9" s="5">
        <v>20</v>
      </c>
      <c r="G9" s="5">
        <v>80</v>
      </c>
      <c r="H9" s="225">
        <v>5.6</v>
      </c>
      <c r="I9" s="225">
        <f t="shared" si="0"/>
        <v>448</v>
      </c>
    </row>
    <row r="10" spans="1:11" ht="63" customHeight="1">
      <c r="A10" s="337"/>
      <c r="B10" s="313"/>
      <c r="C10" s="313"/>
      <c r="D10" s="5" t="s">
        <v>165</v>
      </c>
      <c r="E10" s="16" t="s">
        <v>226</v>
      </c>
      <c r="F10" s="5">
        <v>7</v>
      </c>
      <c r="G10" s="5">
        <v>258</v>
      </c>
      <c r="H10" s="225">
        <v>5.6</v>
      </c>
      <c r="I10" s="225">
        <f t="shared" si="0"/>
        <v>1444.8</v>
      </c>
    </row>
    <row r="11" spans="1:11" ht="62.25" customHeight="1">
      <c r="A11" s="337"/>
      <c r="B11" s="313"/>
      <c r="C11" s="313"/>
      <c r="D11" s="5" t="s">
        <v>166</v>
      </c>
      <c r="E11" s="16" t="s">
        <v>227</v>
      </c>
      <c r="F11" s="5">
        <v>9</v>
      </c>
      <c r="G11" s="5">
        <v>300</v>
      </c>
      <c r="H11" s="225">
        <v>5.6</v>
      </c>
      <c r="I11" s="225">
        <f t="shared" si="0"/>
        <v>1680</v>
      </c>
    </row>
    <row r="12" spans="1:11" ht="64.5" customHeight="1">
      <c r="A12" s="337"/>
      <c r="B12" s="313"/>
      <c r="C12" s="313"/>
      <c r="D12" s="5" t="s">
        <v>167</v>
      </c>
      <c r="E12" s="16" t="s">
        <v>228</v>
      </c>
      <c r="F12" s="5">
        <v>16</v>
      </c>
      <c r="G12" s="5">
        <v>360</v>
      </c>
      <c r="H12" s="225">
        <v>5.6</v>
      </c>
      <c r="I12" s="225">
        <f t="shared" si="0"/>
        <v>2015.9999999999998</v>
      </c>
    </row>
    <row r="13" spans="1:11" ht="73.5" customHeight="1">
      <c r="A13" s="337"/>
      <c r="B13" s="313"/>
      <c r="C13" s="313"/>
      <c r="D13" s="5" t="s">
        <v>204</v>
      </c>
      <c r="E13" s="16" t="s">
        <v>229</v>
      </c>
      <c r="F13" s="5">
        <v>10</v>
      </c>
      <c r="G13" s="5">
        <v>120</v>
      </c>
      <c r="H13" s="225">
        <v>5.6</v>
      </c>
      <c r="I13" s="225">
        <f t="shared" si="0"/>
        <v>672</v>
      </c>
    </row>
    <row r="14" spans="1:11" ht="93.75" customHeight="1">
      <c r="A14" s="337"/>
      <c r="B14" s="313"/>
      <c r="C14" s="313"/>
      <c r="D14" s="5" t="s">
        <v>218</v>
      </c>
      <c r="E14" s="16" t="s">
        <v>230</v>
      </c>
      <c r="F14" s="5">
        <v>11</v>
      </c>
      <c r="G14" s="5">
        <v>248</v>
      </c>
      <c r="H14" s="225">
        <v>5.6</v>
      </c>
      <c r="I14" s="225">
        <f t="shared" si="0"/>
        <v>1388.8</v>
      </c>
    </row>
    <row r="15" spans="1:11" ht="102" customHeight="1">
      <c r="A15" s="337"/>
      <c r="B15" s="313"/>
      <c r="C15" s="313"/>
      <c r="D15" s="5" t="s">
        <v>231</v>
      </c>
      <c r="E15" s="16" t="s">
        <v>232</v>
      </c>
      <c r="F15" s="5">
        <v>13</v>
      </c>
      <c r="G15" s="5">
        <v>320</v>
      </c>
      <c r="H15" s="225">
        <v>5.6</v>
      </c>
      <c r="I15" s="225">
        <f t="shared" si="0"/>
        <v>1792</v>
      </c>
    </row>
    <row r="16" spans="1:11" ht="24" customHeight="1">
      <c r="A16" s="308" t="s">
        <v>955</v>
      </c>
      <c r="B16" s="308"/>
      <c r="C16" s="308"/>
      <c r="D16" s="308"/>
      <c r="E16" s="308"/>
      <c r="F16" s="9">
        <f>SUM(F4:F15)</f>
        <v>131</v>
      </c>
      <c r="G16" s="9">
        <f>SUM(G4:G15)</f>
        <v>2606</v>
      </c>
      <c r="H16" s="9"/>
      <c r="I16" s="10">
        <f>SUM(I4:I15)</f>
        <v>14593.599999999999</v>
      </c>
    </row>
    <row r="18" spans="1:9" ht="24" customHeight="1">
      <c r="A18" s="309" t="s">
        <v>956</v>
      </c>
      <c r="B18" s="309"/>
      <c r="C18" s="309"/>
      <c r="D18" s="309"/>
      <c r="E18" s="309"/>
      <c r="F18" s="13">
        <f>SUM(F4:F15)</f>
        <v>131</v>
      </c>
      <c r="G18" s="13">
        <f>SUM(G4:G15)</f>
        <v>2606</v>
      </c>
      <c r="H18" s="13"/>
      <c r="I18" s="14">
        <f>I16</f>
        <v>14593.599999999999</v>
      </c>
    </row>
    <row r="20" spans="1:9" ht="15">
      <c r="F20" s="310" t="s">
        <v>170</v>
      </c>
      <c r="G20" s="310"/>
      <c r="H20" s="310"/>
      <c r="I20" s="15">
        <f>I16+I18</f>
        <v>29187.199999999997</v>
      </c>
    </row>
    <row r="25" spans="1:9">
      <c r="I25" s="224"/>
    </row>
  </sheetData>
  <mergeCells count="16">
    <mergeCell ref="A1:I1"/>
    <mergeCell ref="I2:I3"/>
    <mergeCell ref="A4:A15"/>
    <mergeCell ref="B4:B15"/>
    <mergeCell ref="C4:C15"/>
    <mergeCell ref="A2:A3"/>
    <mergeCell ref="B2:B3"/>
    <mergeCell ref="C2:C3"/>
    <mergeCell ref="D2:D3"/>
    <mergeCell ref="E2:E3"/>
    <mergeCell ref="A16:E16"/>
    <mergeCell ref="A18:E18"/>
    <mergeCell ref="F20:H20"/>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75" zoomScaleNormal="75" workbookViewId="0">
      <selection activeCell="A4" sqref="A4:A19"/>
    </sheetView>
  </sheetViews>
  <sheetFormatPr defaultRowHeight="14.25"/>
  <cols>
    <col min="1" max="4" width="10.5" customWidth="1"/>
    <col min="5" max="5" width="83.625" customWidth="1"/>
    <col min="6" max="8" width="10.5" customWidth="1"/>
    <col min="9" max="9" width="16.875" customWidth="1"/>
    <col min="10" max="1025" width="10.5" customWidth="1"/>
  </cols>
  <sheetData>
    <row r="1" spans="1:9">
      <c r="A1" s="344"/>
      <c r="B1" s="344"/>
      <c r="C1" s="344"/>
      <c r="D1" s="344"/>
      <c r="E1" s="344"/>
      <c r="F1" s="344"/>
      <c r="G1" s="344"/>
      <c r="H1" s="344"/>
      <c r="I1" s="344"/>
    </row>
    <row r="2" spans="1:9" ht="19.5" customHeight="1">
      <c r="A2" s="341" t="s">
        <v>1</v>
      </c>
      <c r="B2" s="341" t="s">
        <v>2</v>
      </c>
      <c r="C2" s="341" t="s">
        <v>3</v>
      </c>
      <c r="D2" s="341" t="s">
        <v>153</v>
      </c>
      <c r="E2" s="341" t="s">
        <v>154</v>
      </c>
      <c r="F2" s="341" t="s">
        <v>155</v>
      </c>
      <c r="G2" s="341" t="s">
        <v>156</v>
      </c>
      <c r="H2" s="341" t="s">
        <v>235</v>
      </c>
      <c r="I2" s="341" t="s">
        <v>4</v>
      </c>
    </row>
    <row r="3" spans="1:9" ht="18.75" customHeight="1">
      <c r="A3" s="341"/>
      <c r="B3" s="341"/>
      <c r="C3" s="341"/>
      <c r="D3" s="341"/>
      <c r="E3" s="341"/>
      <c r="F3" s="341"/>
      <c r="G3" s="341"/>
      <c r="H3" s="341"/>
      <c r="I3" s="341"/>
    </row>
    <row r="4" spans="1:9" ht="48.75" customHeight="1">
      <c r="A4" s="342">
        <v>8</v>
      </c>
      <c r="B4" s="343">
        <v>8</v>
      </c>
      <c r="C4" s="343" t="s">
        <v>18</v>
      </c>
      <c r="D4" s="49" t="s">
        <v>159</v>
      </c>
      <c r="E4" s="48" t="s">
        <v>236</v>
      </c>
      <c r="F4" s="49">
        <v>33</v>
      </c>
      <c r="G4" s="49">
        <v>44</v>
      </c>
      <c r="H4" s="50">
        <v>8.1999999999999993</v>
      </c>
      <c r="I4" s="50">
        <f>G4*H4</f>
        <v>360.79999999999995</v>
      </c>
    </row>
    <row r="5" spans="1:9" ht="22.5" customHeight="1">
      <c r="A5" s="342"/>
      <c r="B5" s="343"/>
      <c r="C5" s="343"/>
      <c r="D5" s="49" t="s">
        <v>160</v>
      </c>
      <c r="E5" s="48" t="s">
        <v>237</v>
      </c>
      <c r="F5" s="49">
        <v>1</v>
      </c>
      <c r="G5" s="49">
        <v>144</v>
      </c>
      <c r="H5" s="50">
        <v>8.1999999999999993</v>
      </c>
      <c r="I5" s="50">
        <f t="shared" ref="I5:I18" si="0">G5*H5</f>
        <v>1180.8</v>
      </c>
    </row>
    <row r="6" spans="1:9" ht="25.5" customHeight="1">
      <c r="A6" s="342"/>
      <c r="B6" s="343"/>
      <c r="C6" s="343"/>
      <c r="D6" s="49" t="s">
        <v>161</v>
      </c>
      <c r="E6" s="48" t="s">
        <v>238</v>
      </c>
      <c r="F6" s="49">
        <v>1</v>
      </c>
      <c r="G6" s="49">
        <v>184</v>
      </c>
      <c r="H6" s="50">
        <v>8.1999999999999993</v>
      </c>
      <c r="I6" s="50">
        <f t="shared" si="0"/>
        <v>1508.8</v>
      </c>
    </row>
    <row r="7" spans="1:9" ht="33" customHeight="1">
      <c r="A7" s="342"/>
      <c r="B7" s="343"/>
      <c r="C7" s="343"/>
      <c r="D7" s="49" t="s">
        <v>162</v>
      </c>
      <c r="E7" s="48" t="s">
        <v>239</v>
      </c>
      <c r="F7" s="49">
        <v>10</v>
      </c>
      <c r="G7" s="49">
        <v>280</v>
      </c>
      <c r="H7" s="50">
        <v>8.4</v>
      </c>
      <c r="I7" s="50">
        <f t="shared" si="0"/>
        <v>2352</v>
      </c>
    </row>
    <row r="8" spans="1:9" ht="30.75" customHeight="1">
      <c r="A8" s="342"/>
      <c r="B8" s="343"/>
      <c r="C8" s="343"/>
      <c r="D8" s="49" t="s">
        <v>163</v>
      </c>
      <c r="E8" s="48" t="s">
        <v>240</v>
      </c>
      <c r="F8" s="49">
        <v>6</v>
      </c>
      <c r="G8" s="49">
        <v>164</v>
      </c>
      <c r="H8" s="50">
        <v>8.4</v>
      </c>
      <c r="I8" s="50">
        <f t="shared" si="0"/>
        <v>1377.6000000000001</v>
      </c>
    </row>
    <row r="9" spans="1:9" ht="39" customHeight="1">
      <c r="A9" s="342"/>
      <c r="B9" s="343"/>
      <c r="C9" s="343"/>
      <c r="D9" s="49" t="s">
        <v>164</v>
      </c>
      <c r="E9" s="48" t="s">
        <v>241</v>
      </c>
      <c r="F9" s="49">
        <v>8</v>
      </c>
      <c r="G9" s="49">
        <v>112</v>
      </c>
      <c r="H9" s="50">
        <v>8.1999999999999993</v>
      </c>
      <c r="I9" s="50">
        <f t="shared" si="0"/>
        <v>918.39999999999986</v>
      </c>
    </row>
    <row r="10" spans="1:9" ht="39.75" customHeight="1">
      <c r="A10" s="342"/>
      <c r="B10" s="343"/>
      <c r="C10" s="343"/>
      <c r="D10" s="49" t="s">
        <v>165</v>
      </c>
      <c r="E10" s="48" t="s">
        <v>242</v>
      </c>
      <c r="F10" s="49">
        <v>8</v>
      </c>
      <c r="G10" s="49">
        <v>192</v>
      </c>
      <c r="H10" s="50">
        <v>8.4</v>
      </c>
      <c r="I10" s="50">
        <f t="shared" si="0"/>
        <v>1612.8000000000002</v>
      </c>
    </row>
    <row r="11" spans="1:9" ht="28.5" customHeight="1">
      <c r="A11" s="342"/>
      <c r="B11" s="343"/>
      <c r="C11" s="343"/>
      <c r="D11" s="49" t="s">
        <v>166</v>
      </c>
      <c r="E11" s="48" t="s">
        <v>243</v>
      </c>
      <c r="F11" s="49">
        <v>3</v>
      </c>
      <c r="G11" s="49">
        <v>212</v>
      </c>
      <c r="H11" s="50">
        <v>8.1999999999999993</v>
      </c>
      <c r="I11" s="50">
        <f t="shared" si="0"/>
        <v>1738.3999999999999</v>
      </c>
    </row>
    <row r="12" spans="1:9" ht="24.75" customHeight="1">
      <c r="A12" s="342"/>
      <c r="B12" s="343"/>
      <c r="C12" s="343"/>
      <c r="D12" s="49" t="s">
        <v>167</v>
      </c>
      <c r="E12" s="48" t="s">
        <v>244</v>
      </c>
      <c r="F12" s="49">
        <v>3</v>
      </c>
      <c r="G12" s="49">
        <v>120</v>
      </c>
      <c r="H12" s="50">
        <v>8.1999999999999993</v>
      </c>
      <c r="I12" s="50">
        <f t="shared" si="0"/>
        <v>983.99999999999989</v>
      </c>
    </row>
    <row r="13" spans="1:9" ht="26.25" customHeight="1">
      <c r="A13" s="342"/>
      <c r="B13" s="343"/>
      <c r="C13" s="343"/>
      <c r="D13" s="51"/>
      <c r="E13" s="52" t="s">
        <v>245</v>
      </c>
      <c r="F13" s="51"/>
      <c r="G13" s="51"/>
      <c r="H13" s="53"/>
      <c r="I13" s="50"/>
    </row>
    <row r="14" spans="1:9" ht="49.5" customHeight="1">
      <c r="A14" s="342"/>
      <c r="B14" s="343"/>
      <c r="C14" s="343"/>
      <c r="D14" s="49" t="s">
        <v>204</v>
      </c>
      <c r="E14" s="48" t="s">
        <v>246</v>
      </c>
      <c r="F14" s="49">
        <v>24</v>
      </c>
      <c r="G14" s="49">
        <v>300</v>
      </c>
      <c r="H14" s="50">
        <v>8</v>
      </c>
      <c r="I14" s="50">
        <f t="shared" si="0"/>
        <v>2400</v>
      </c>
    </row>
    <row r="15" spans="1:9" ht="29.25" customHeight="1">
      <c r="A15" s="342"/>
      <c r="B15" s="343"/>
      <c r="C15" s="343"/>
      <c r="D15" s="49" t="s">
        <v>218</v>
      </c>
      <c r="E15" s="48" t="s">
        <v>247</v>
      </c>
      <c r="F15" s="49">
        <v>9</v>
      </c>
      <c r="G15" s="49">
        <v>372</v>
      </c>
      <c r="H15" s="50">
        <v>8</v>
      </c>
      <c r="I15" s="50">
        <f t="shared" si="0"/>
        <v>2976</v>
      </c>
    </row>
    <row r="16" spans="1:9" ht="30.75" customHeight="1">
      <c r="A16" s="342"/>
      <c r="B16" s="343"/>
      <c r="C16" s="343"/>
      <c r="D16" s="49" t="s">
        <v>231</v>
      </c>
      <c r="E16" s="48" t="s">
        <v>248</v>
      </c>
      <c r="F16" s="49">
        <v>6</v>
      </c>
      <c r="G16" s="49">
        <v>414</v>
      </c>
      <c r="H16" s="50">
        <v>8</v>
      </c>
      <c r="I16" s="50">
        <f t="shared" si="0"/>
        <v>3312</v>
      </c>
    </row>
    <row r="17" spans="1:9" ht="27.75" customHeight="1">
      <c r="A17" s="342"/>
      <c r="B17" s="343"/>
      <c r="C17" s="343"/>
      <c r="D17" s="49" t="s">
        <v>249</v>
      </c>
      <c r="E17" s="48" t="s">
        <v>250</v>
      </c>
      <c r="F17" s="49">
        <v>5</v>
      </c>
      <c r="G17" s="49">
        <v>424</v>
      </c>
      <c r="H17" s="50">
        <v>8.5</v>
      </c>
      <c r="I17" s="50">
        <f t="shared" si="0"/>
        <v>3604</v>
      </c>
    </row>
    <row r="18" spans="1:9" ht="27" customHeight="1">
      <c r="A18" s="342"/>
      <c r="B18" s="343"/>
      <c r="C18" s="343"/>
      <c r="D18" s="49" t="s">
        <v>251</v>
      </c>
      <c r="E18" s="48" t="s">
        <v>252</v>
      </c>
      <c r="F18" s="49">
        <v>8</v>
      </c>
      <c r="G18" s="49">
        <v>472</v>
      </c>
      <c r="H18" s="50">
        <v>8.5</v>
      </c>
      <c r="I18" s="50">
        <f t="shared" si="0"/>
        <v>4012</v>
      </c>
    </row>
    <row r="19" spans="1:9">
      <c r="A19" s="342"/>
      <c r="B19" s="343"/>
      <c r="C19" s="343"/>
      <c r="D19" s="49"/>
      <c r="E19" s="48"/>
      <c r="F19" s="49"/>
      <c r="G19" s="49"/>
      <c r="H19" s="50"/>
      <c r="I19" s="50"/>
    </row>
    <row r="20" spans="1:9" ht="27" customHeight="1">
      <c r="A20" s="338" t="s">
        <v>957</v>
      </c>
      <c r="B20" s="338"/>
      <c r="C20" s="338"/>
      <c r="D20" s="338"/>
      <c r="E20" s="338"/>
      <c r="F20" s="54">
        <v>125</v>
      </c>
      <c r="G20" s="54">
        <v>3434</v>
      </c>
      <c r="H20" s="55"/>
      <c r="I20" s="55">
        <f>SUM(I4:I18)</f>
        <v>28337.599999999999</v>
      </c>
    </row>
    <row r="22" spans="1:9" ht="27" customHeight="1">
      <c r="A22" s="339" t="s">
        <v>958</v>
      </c>
      <c r="B22" s="339"/>
      <c r="C22" s="339"/>
      <c r="D22" s="339"/>
      <c r="E22" s="339"/>
      <c r="F22" s="56">
        <f>SUM(F4:F19)</f>
        <v>125</v>
      </c>
      <c r="G22" s="56">
        <f>SUM(G4:G19)</f>
        <v>3434</v>
      </c>
      <c r="H22" s="57"/>
      <c r="I22" s="55">
        <f>I20</f>
        <v>28337.599999999999</v>
      </c>
    </row>
    <row r="24" spans="1:9">
      <c r="F24" s="340" t="s">
        <v>170</v>
      </c>
      <c r="G24" s="340"/>
      <c r="H24" s="340"/>
      <c r="I24" s="58">
        <f>I20+I22</f>
        <v>56675.199999999997</v>
      </c>
    </row>
    <row r="27" spans="1:9">
      <c r="I27" s="208"/>
    </row>
  </sheetData>
  <mergeCells count="16">
    <mergeCell ref="A1:I1"/>
    <mergeCell ref="I2:I3"/>
    <mergeCell ref="A4:A19"/>
    <mergeCell ref="B4:B19"/>
    <mergeCell ref="C4:C19"/>
    <mergeCell ref="A2:A3"/>
    <mergeCell ref="B2:B3"/>
    <mergeCell ref="C2:C3"/>
    <mergeCell ref="D2:D3"/>
    <mergeCell ref="E2:E3"/>
    <mergeCell ref="A20:E20"/>
    <mergeCell ref="A22:E22"/>
    <mergeCell ref="F24:H24"/>
    <mergeCell ref="F2:F3"/>
    <mergeCell ref="G2:G3"/>
    <mergeCell ref="H2:H3"/>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&amp;C&amp;10&amp;A</oddHeader>
    <oddFooter>&amp;C&amp;10Página &amp;P</oddFooter>
  </headerFooter>
</worksheet>
</file>

<file path=docProps/app.xml><?xml version="1.0" encoding="utf-8"?>
<Properties xmlns="http://schemas.openxmlformats.org/officeDocument/2006/extended-properties" xmlns:vt="http://schemas.openxmlformats.org/officeDocument/2006/docPropsVTypes">
  <Template/>
  <TotalTime>1353</TotalTime>
  <Application>Microsoft Excel</Application>
  <DocSecurity>0</DocSecurity>
  <ScaleCrop>false</ScaleCrop>
  <HeadingPairs>
    <vt:vector size="2" baseType="variant">
      <vt:variant>
        <vt:lpstr>Planilhas</vt:lpstr>
      </vt:variant>
      <vt:variant>
        <vt:i4>75</vt:i4>
      </vt:variant>
    </vt:vector>
  </HeadingPairs>
  <TitlesOfParts>
    <vt:vector size="75" baseType="lpstr">
      <vt:lpstr>TOTALIZAÇÃO</vt:lpstr>
      <vt:lpstr>1ª ZE-Teresina</vt:lpstr>
      <vt:lpstr>2ª ZE-Teresina</vt:lpstr>
      <vt:lpstr>3ª ZE-Parnaíba</vt:lpstr>
      <vt:lpstr>4ª ZE-Parnaíba</vt:lpstr>
      <vt:lpstr>5ª ZE-Oeiras</vt:lpstr>
      <vt:lpstr>6ª ZE-Barras</vt:lpstr>
      <vt:lpstr>7ª ZE-Campo Maior</vt:lpstr>
      <vt:lpstr>8ª ZE-Amarante</vt:lpstr>
      <vt:lpstr>9ª ZE-Floriano</vt:lpstr>
      <vt:lpstr>10ª ZE-Picos</vt:lpstr>
      <vt:lpstr>11ª ZE-Piripiri</vt:lpstr>
      <vt:lpstr>12ª ZE-Pedro II</vt:lpstr>
      <vt:lpstr>13ª ZE-São Raimundo Nonato</vt:lpstr>
      <vt:lpstr>14 ZE-Uruçuí</vt:lpstr>
      <vt:lpstr>15ª ZE-Bom Jesus</vt:lpstr>
      <vt:lpstr>16ª ZE-União</vt:lpstr>
      <vt:lpstr>17ª ZE-Miguel alves</vt:lpstr>
      <vt:lpstr>18ª ZE-Valença</vt:lpstr>
      <vt:lpstr>19ª ZE-Jaicós</vt:lpstr>
      <vt:lpstr>20ª ZE-São João do Piauí</vt:lpstr>
      <vt:lpstr>21ª ZE-Piracuruca</vt:lpstr>
      <vt:lpstr>22ª ZE-Corrente</vt:lpstr>
      <vt:lpstr>24ª ZE-José de Freitas</vt:lpstr>
      <vt:lpstr>25ª ZE-Jerumenha</vt:lpstr>
      <vt:lpstr>26ª ZE-Parnaguá</vt:lpstr>
      <vt:lpstr>27ª ZE-Luzilândia</vt:lpstr>
      <vt:lpstr>28ª ZE-Picos</vt:lpstr>
      <vt:lpstr>29ª ZE-Pio IX</vt:lpstr>
      <vt:lpstr>30ª ZE-São Pedro do Piauí</vt:lpstr>
      <vt:lpstr>32ª ZE-Altos</vt:lpstr>
      <vt:lpstr>33ª ZE-Buriti dos Lopes</vt:lpstr>
      <vt:lpstr>34ª ZE-Castelo do Piauí</vt:lpstr>
      <vt:lpstr>35ª ZE-Gilbués</vt:lpstr>
      <vt:lpstr>36ª ZE-Canto do Buriti</vt:lpstr>
      <vt:lpstr>37ª ZE-Simplício Mendes</vt:lpstr>
      <vt:lpstr>38ª ZE-Paulistana</vt:lpstr>
      <vt:lpstr>39ª ZE-São Miguel do Tapuio</vt:lpstr>
      <vt:lpstr>40ª ZE-Fronteiras</vt:lpstr>
      <vt:lpstr>41ª ZE-Esperantina</vt:lpstr>
      <vt:lpstr>43ª ZE-Regeneração</vt:lpstr>
      <vt:lpstr>44ª ZE-Ribeiro Gonçalves</vt:lpstr>
      <vt:lpstr>45ª ZE-Batalha</vt:lpstr>
      <vt:lpstr>46ª ZE-Guadalupe</vt:lpstr>
      <vt:lpstr>47ª ZE-Altos</vt:lpstr>
      <vt:lpstr>48ª ZE-Elesbão Veloso</vt:lpstr>
      <vt:lpstr>49ª ZE-Porto</vt:lpstr>
      <vt:lpstr>52ª ZE-Água Branca</vt:lpstr>
      <vt:lpstr>53ª ZE-Cocal</vt:lpstr>
      <vt:lpstr>54ª ZE-Demerval Lobão</vt:lpstr>
      <vt:lpstr>56ª ZE-Simões</vt:lpstr>
      <vt:lpstr>57ª ZE-Itainópolis</vt:lpstr>
      <vt:lpstr>58ª ZE-Monsenhor Gil</vt:lpstr>
      <vt:lpstr>59ª ZE-Cristino castro</vt:lpstr>
      <vt:lpstr>61ª ZE-Floriano</vt:lpstr>
      <vt:lpstr>62ª ZE-Picos</vt:lpstr>
      <vt:lpstr>63ª ZE-Teresina</vt:lpstr>
      <vt:lpstr>64ª ZE-Inhuma</vt:lpstr>
      <vt:lpstr>67ª ZE-Manoel Emídio</vt:lpstr>
      <vt:lpstr>68ª ZE-Padre Marcos</vt:lpstr>
      <vt:lpstr>69ª ZE-São joão do Piauí</vt:lpstr>
      <vt:lpstr>71ª ZE-Capitão de Campos</vt:lpstr>
      <vt:lpstr>72ª ZE-Itaueira</vt:lpstr>
      <vt:lpstr>74ª ZE-Barro Duro</vt:lpstr>
      <vt:lpstr>79ª ZE-Caracol</vt:lpstr>
      <vt:lpstr>80ª ZE-Matias Olímpio</vt:lpstr>
      <vt:lpstr>88ª ZE-Avelino Lopes</vt:lpstr>
      <vt:lpstr>89ª ZE-Valença do Piauí</vt:lpstr>
      <vt:lpstr>90ª ZE-Simplício Mendes</vt:lpstr>
      <vt:lpstr>91ª ZE-Luis Correia</vt:lpstr>
      <vt:lpstr>94ª ZE-Oeiras</vt:lpstr>
      <vt:lpstr>95ª ZE-São Raimundo Nonato</vt:lpstr>
      <vt:lpstr>96ª ZE-Campo Maior</vt:lpstr>
      <vt:lpstr>97ª ZE-Teresina</vt:lpstr>
      <vt:lpstr>98ª ZE-Teresina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Tamyres Santos Alencar</dc:creator>
  <dc:description/>
  <cp:lastModifiedBy>Edilson Francisco Rodrigues</cp:lastModifiedBy>
  <cp:revision>205</cp:revision>
  <cp:lastPrinted>2022-06-21T12:02:28Z</cp:lastPrinted>
  <dcterms:created xsi:type="dcterms:W3CDTF">2022-03-09T14:03:35Z</dcterms:created>
  <dcterms:modified xsi:type="dcterms:W3CDTF">2022-07-06T17:31:30Z</dcterms:modified>
  <dc:language>pt-BR</dc:language>
</cp:coreProperties>
</file>